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24.xml" ContentType="application/vnd.openxmlformats-officedocument.spreadsheetml.worksheet+xml"/>
  <Override PartName="/xl/worksheets/sheet35.xml" ContentType="application/vnd.openxmlformats-officedocument.spreadsheetml.worksheet+xml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2.xml" ContentType="application/vnd.openxmlformats-officedocument.spreadsheetml.worksheet+xml"/>
  <Override PartName="/xl/worksheets/sheet33.xml" ContentType="application/vnd.openxmlformats-officedocument.spreadsheetml.worksheet+xml"/>
  <Override PartName="/xl/worksheets/sheet41.xml" ContentType="application/vnd.openxmlformats-officedocument.spreadsheetml.worksheet+xml"/>
  <Override PartName="/xl/worksheets/sheet4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30.xml" ContentType="application/vnd.openxmlformats-officedocument.spreadsheetml.worksheet+xml"/>
  <Override PartName="/xl/worksheets/sheet31.xml" ContentType="application/vnd.openxmlformats-officedocument.spreadsheetml.worksheet+xml"/>
  <Override PartName="/xl/worksheets/sheet40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worksheets/sheet19.xml" ContentType="application/vnd.openxmlformats-officedocument.spreadsheetml.worksheet+xml"/>
  <Override PartName="/xl/worksheets/sheet28.xml" ContentType="application/vnd.openxmlformats-officedocument.spreadsheetml.worksheet+xml"/>
  <Override PartName="/xl/worksheets/sheet29.xml" ContentType="application/vnd.openxmlformats-officedocument.spreadsheetml.worksheet+xml"/>
  <Override PartName="/xl/worksheets/sheet38.xml" ContentType="application/vnd.openxmlformats-officedocument.spreadsheetml.worksheet+xml"/>
  <Override PartName="/xl/worksheets/sheet39.xml" ContentType="application/vnd.openxmlformats-officedocument.spreadsheetml.worksheet+xml"/>
  <Override PartName="/xl/sharedStrings.xml" ContentType="application/vnd.openxmlformats-officedocument.spreadsheetml.sharedStrings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26.xml" ContentType="application/vnd.openxmlformats-officedocument.spreadsheetml.worksheet+xml"/>
  <Override PartName="/xl/worksheets/sheet27.xml" ContentType="application/vnd.openxmlformats-officedocument.spreadsheetml.worksheet+xml"/>
  <Override PartName="/xl/worksheets/sheet36.xml" ContentType="application/vnd.openxmlformats-officedocument.spreadsheetml.worksheet+xml"/>
  <Override PartName="/xl/worksheets/sheet37.xml" ContentType="application/vnd.openxmlformats-officedocument.spreadsheetml.worksheet+xml"/>
  <Override PartName="/docProps/core.xml" ContentType="application/vnd.openxmlformats-package.core-properties+xml"/>
  <Override PartName="/xl/worksheets/sheet16.xml" ContentType="application/vnd.openxmlformats-officedocument.spreadsheetml.worksheet+xml"/>
  <Override PartName="/xl/worksheets/sheet25.xml" ContentType="application/vnd.openxmlformats-officedocument.spreadsheetml.worksheet+xml"/>
  <Override PartName="/xl/worksheets/sheet34.xml" ContentType="application/vnd.openxmlformats-officedocument.spreadsheetml.worksheet+xml"/>
  <Default Extension="bin" ContentType="application/vnd.openxmlformats-officedocument.spreadsheetml.printerSettings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0" yWindow="135" windowWidth="19410" windowHeight="9465" tabRatio="974" firstSheet="11" activeTab="17"/>
  </bookViews>
  <sheets>
    <sheet name="Тит.лист" sheetId="1" r:id="rId1"/>
    <sheet name="1" sheetId="4" r:id="rId2"/>
    <sheet name="1 (2)" sheetId="38" r:id="rId3"/>
    <sheet name="2" sheetId="5" r:id="rId4"/>
    <sheet name="2 (2)" sheetId="39" r:id="rId5"/>
    <sheet name="3" sheetId="6" r:id="rId6"/>
    <sheet name="3 (2)" sheetId="40" r:id="rId7"/>
    <sheet name="4" sheetId="7" r:id="rId8"/>
    <sheet name="4 (2)" sheetId="41" r:id="rId9"/>
    <sheet name="5" sheetId="8" r:id="rId10"/>
    <sheet name="5 (2)" sheetId="42" r:id="rId11"/>
    <sheet name="6" sheetId="9" r:id="rId12"/>
    <sheet name="6 (2)" sheetId="43" r:id="rId13"/>
    <sheet name="7" sheetId="10" r:id="rId14"/>
    <sheet name="7 (2)" sheetId="44" r:id="rId15"/>
    <sheet name="8" sheetId="11" r:id="rId16"/>
    <sheet name="8 (2)" sheetId="45" r:id="rId17"/>
    <sheet name="9" sheetId="12" r:id="rId18"/>
    <sheet name="9 (2)" sheetId="46" r:id="rId19"/>
    <sheet name="10" sheetId="13" r:id="rId20"/>
    <sheet name="10 (2)" sheetId="47" r:id="rId21"/>
    <sheet name="11" sheetId="16" r:id="rId22"/>
    <sheet name="11в" sheetId="18" r:id="rId23"/>
    <sheet name="12" sheetId="19" r:id="rId24"/>
    <sheet name="12 (в)" sheetId="20" r:id="rId25"/>
    <sheet name="13" sheetId="21" r:id="rId26"/>
    <sheet name="13 (в)" sheetId="22" r:id="rId27"/>
    <sheet name="14" sheetId="23" r:id="rId28"/>
    <sheet name="14 (в)" sheetId="24" r:id="rId29"/>
    <sheet name="15" sheetId="25" r:id="rId30"/>
    <sheet name="15 (в)" sheetId="26" r:id="rId31"/>
    <sheet name="16" sheetId="27" r:id="rId32"/>
    <sheet name="16 (в)" sheetId="28" r:id="rId33"/>
    <sheet name="17" sheetId="29" r:id="rId34"/>
    <sheet name="17 (в)" sheetId="30" r:id="rId35"/>
    <sheet name="18" sheetId="31" r:id="rId36"/>
    <sheet name="18 (в)" sheetId="32" r:id="rId37"/>
    <sheet name="19" sheetId="33" r:id="rId38"/>
    <sheet name="19 (в)" sheetId="34" r:id="rId39"/>
    <sheet name="20" sheetId="35" r:id="rId40"/>
    <sheet name="20 (в)" sheetId="36" r:id="rId41"/>
    <sheet name="Лист1" sheetId="37" r:id="rId42"/>
  </sheets>
  <definedNames>
    <definedName name="_xlnm.Print_Titles" localSheetId="1">'1'!$7:$7</definedName>
    <definedName name="_xlnm.Print_Titles" localSheetId="2">'1 (2)'!$7:$7</definedName>
    <definedName name="_xlnm.Print_Titles" localSheetId="19">'10'!$7:$7</definedName>
    <definedName name="_xlnm.Print_Titles" localSheetId="20">'10 (2)'!$7:$7</definedName>
    <definedName name="_xlnm.Print_Titles" localSheetId="21">'11'!$7:$7</definedName>
    <definedName name="_xlnm.Print_Titles" localSheetId="22">'11в'!$7:$7</definedName>
    <definedName name="_xlnm.Print_Titles" localSheetId="23">'12'!$7:$7</definedName>
    <definedName name="_xlnm.Print_Titles" localSheetId="24">'12 (в)'!$7:$7</definedName>
    <definedName name="_xlnm.Print_Titles" localSheetId="25">'13'!$7:$7</definedName>
    <definedName name="_xlnm.Print_Titles" localSheetId="26">'13 (в)'!$7:$7</definedName>
    <definedName name="_xlnm.Print_Titles" localSheetId="27">'14'!$7:$7</definedName>
    <definedName name="_xlnm.Print_Titles" localSheetId="28">'14 (в)'!$7:$7</definedName>
    <definedName name="_xlnm.Print_Titles" localSheetId="29">'15'!$7:$7</definedName>
    <definedName name="_xlnm.Print_Titles" localSheetId="30">'15 (в)'!$7:$7</definedName>
    <definedName name="_xlnm.Print_Titles" localSheetId="31">'16'!$7:$7</definedName>
    <definedName name="_xlnm.Print_Titles" localSheetId="32">'16 (в)'!$7:$7</definedName>
    <definedName name="_xlnm.Print_Titles" localSheetId="33">'17'!$7:$7</definedName>
    <definedName name="_xlnm.Print_Titles" localSheetId="34">'17 (в)'!$7:$7</definedName>
    <definedName name="_xlnm.Print_Titles" localSheetId="35">'18'!$7:$7</definedName>
    <definedName name="_xlnm.Print_Titles" localSheetId="36">'18 (в)'!$7:$7</definedName>
    <definedName name="_xlnm.Print_Titles" localSheetId="37">'19'!$7:$7</definedName>
    <definedName name="_xlnm.Print_Titles" localSheetId="38">'19 (в)'!$7:$7</definedName>
    <definedName name="_xlnm.Print_Titles" localSheetId="3">'2'!$7:$7</definedName>
    <definedName name="_xlnm.Print_Titles" localSheetId="4">'2 (2)'!$7:$7</definedName>
    <definedName name="_xlnm.Print_Titles" localSheetId="39">'20'!$7:$7</definedName>
    <definedName name="_xlnm.Print_Titles" localSheetId="40">'20 (в)'!$7:$7</definedName>
    <definedName name="_xlnm.Print_Titles" localSheetId="5">'3'!$7:$7</definedName>
    <definedName name="_xlnm.Print_Titles" localSheetId="6">'3 (2)'!$7:$7</definedName>
    <definedName name="_xlnm.Print_Titles" localSheetId="7">'4'!$7:$7</definedName>
    <definedName name="_xlnm.Print_Titles" localSheetId="8">'4 (2)'!$7:$7</definedName>
    <definedName name="_xlnm.Print_Titles" localSheetId="9">'5'!$7:$7</definedName>
    <definedName name="_xlnm.Print_Titles" localSheetId="10">'5 (2)'!$7:$7</definedName>
    <definedName name="_xlnm.Print_Titles" localSheetId="11">'6'!$7:$7</definedName>
    <definedName name="_xlnm.Print_Titles" localSheetId="12">'6 (2)'!$7:$7</definedName>
    <definedName name="_xlnm.Print_Titles" localSheetId="13">'7'!$7:$7</definedName>
    <definedName name="_xlnm.Print_Titles" localSheetId="14">'7 (2)'!$7:$7</definedName>
    <definedName name="_xlnm.Print_Titles" localSheetId="15">'8'!$7:$7</definedName>
    <definedName name="_xlnm.Print_Titles" localSheetId="16">'8 (2)'!$7:$7</definedName>
    <definedName name="_xlnm.Print_Titles" localSheetId="17">'9'!$7:$7</definedName>
    <definedName name="_xlnm.Print_Titles" localSheetId="18">'9 (2)'!$7:$7</definedName>
    <definedName name="_xlnm.Print_Area" localSheetId="1">'1'!$A$1:$S$72</definedName>
    <definedName name="_xlnm.Print_Area" localSheetId="2">'1 (2)'!$A$1:$S$66</definedName>
    <definedName name="_xlnm.Print_Area" localSheetId="19">'10'!$A$1:$S$66</definedName>
    <definedName name="_xlnm.Print_Area" localSheetId="20">'10 (2)'!$A$1:$S$63</definedName>
    <definedName name="_xlnm.Print_Area" localSheetId="21">'11'!$A$1:$S$74</definedName>
    <definedName name="_xlnm.Print_Area" localSheetId="22">'11в'!$A$1:$S$70</definedName>
    <definedName name="_xlnm.Print_Area" localSheetId="23">'12'!$A$1:$S$77</definedName>
    <definedName name="_xlnm.Print_Area" localSheetId="24">'12 (в)'!$A$1:$S$71</definedName>
    <definedName name="_xlnm.Print_Area" localSheetId="25">'13'!$A$1:$S$74</definedName>
    <definedName name="_xlnm.Print_Area" localSheetId="26">'13 (в)'!$A$1:$S$68</definedName>
    <definedName name="_xlnm.Print_Area" localSheetId="27">'14'!$A$1:$S$60</definedName>
    <definedName name="_xlnm.Print_Area" localSheetId="28">'14 (в)'!$A$1:$S$56</definedName>
    <definedName name="_xlnm.Print_Area" localSheetId="29">'15'!$A$1:$S$71</definedName>
    <definedName name="_xlnm.Print_Area" localSheetId="30">'15 (в)'!$A$1:$S$67</definedName>
    <definedName name="_xlnm.Print_Area" localSheetId="31">'16'!$A$1:$S$68</definedName>
    <definedName name="_xlnm.Print_Area" localSheetId="32">'16 (в)'!$A$1:$S$64</definedName>
    <definedName name="_xlnm.Print_Area" localSheetId="33">'17'!$A$1:$S$71</definedName>
    <definedName name="_xlnm.Print_Area" localSheetId="34">'17 (в)'!$A$1:$S$65</definedName>
    <definedName name="_xlnm.Print_Area" localSheetId="35">'18'!$A$1:$S$65</definedName>
    <definedName name="_xlnm.Print_Area" localSheetId="36">'18 (в)'!$A$1:$S$61</definedName>
    <definedName name="_xlnm.Print_Area" localSheetId="37">'19'!$A$1:$S$65</definedName>
    <definedName name="_xlnm.Print_Area" localSheetId="38">'19 (в)'!$A$1:$S$61</definedName>
    <definedName name="_xlnm.Print_Area" localSheetId="3">'2'!$A$1:$S$68</definedName>
    <definedName name="_xlnm.Print_Area" localSheetId="4">'2 (2)'!$A$1:$S$65</definedName>
    <definedName name="_xlnm.Print_Area" localSheetId="39">'20'!$A$1:$S$70</definedName>
    <definedName name="_xlnm.Print_Area" localSheetId="40">'20 (в)'!$A$1:$S$58</definedName>
    <definedName name="_xlnm.Print_Area" localSheetId="5">'3'!$A$1:$S$69</definedName>
    <definedName name="_xlnm.Print_Area" localSheetId="6">'3 (2)'!$A$1:$S$65</definedName>
    <definedName name="_xlnm.Print_Area" localSheetId="7">'4'!$A$1:$S$66</definedName>
    <definedName name="_xlnm.Print_Area" localSheetId="8">'4 (2)'!$A$1:$S$62</definedName>
    <definedName name="_xlnm.Print_Area" localSheetId="9">'5'!$A$1:$S$72</definedName>
    <definedName name="_xlnm.Print_Area" localSheetId="10">'5 (2)'!$A$1:$S$69</definedName>
    <definedName name="_xlnm.Print_Area" localSheetId="11">'6'!$A$1:$S$66</definedName>
    <definedName name="_xlnm.Print_Area" localSheetId="12">'6 (2)'!$A$1:$S$63</definedName>
    <definedName name="_xlnm.Print_Area" localSheetId="13">'7'!$A$1:$S$71</definedName>
    <definedName name="_xlnm.Print_Area" localSheetId="14">'7 (2)'!$A$1:$S$66</definedName>
    <definedName name="_xlnm.Print_Area" localSheetId="15">'8'!$A$1:$S$64</definedName>
    <definedName name="_xlnm.Print_Area" localSheetId="16">'8 (2)'!$A$1:$S$59</definedName>
    <definedName name="_xlnm.Print_Area" localSheetId="17">'9'!$A$1:$S$71</definedName>
    <definedName name="_xlnm.Print_Area" localSheetId="18">'9 (2)'!$A$1:$S$68</definedName>
  </definedNames>
  <calcPr calcId="124519"/>
</workbook>
</file>

<file path=xl/calcChain.xml><?xml version="1.0" encoding="utf-8"?>
<calcChain xmlns="http://schemas.openxmlformats.org/spreadsheetml/2006/main">
  <c r="E69" i="12"/>
  <c r="G16"/>
  <c r="D16"/>
  <c r="G15"/>
  <c r="D15"/>
  <c r="E56" i="36"/>
  <c r="G49"/>
  <c r="D49"/>
  <c r="G48"/>
  <c r="G29" i="13" l="1"/>
  <c r="D29"/>
  <c r="G28"/>
  <c r="D28"/>
  <c r="G27"/>
  <c r="D27"/>
  <c r="G26"/>
  <c r="D26"/>
  <c r="G25"/>
  <c r="D25"/>
  <c r="G24"/>
  <c r="D24"/>
  <c r="G23"/>
  <c r="D23"/>
  <c r="G22"/>
  <c r="E57" i="45"/>
  <c r="E63" i="39"/>
  <c r="E66" i="5"/>
  <c r="E64" i="38"/>
  <c r="E70" i="4"/>
  <c r="G34" i="38"/>
  <c r="D34"/>
  <c r="G33"/>
  <c r="D33"/>
  <c r="G32"/>
  <c r="D32"/>
  <c r="G31"/>
  <c r="D31"/>
  <c r="G30"/>
  <c r="D30"/>
  <c r="G29"/>
  <c r="D29"/>
  <c r="G28"/>
  <c r="G27" s="1"/>
  <c r="D28"/>
  <c r="G30" i="4"/>
  <c r="D30"/>
  <c r="G29"/>
  <c r="D29"/>
  <c r="G28"/>
  <c r="D28"/>
  <c r="G27"/>
  <c r="D27"/>
  <c r="G26"/>
  <c r="D26"/>
  <c r="G25"/>
  <c r="D25"/>
  <c r="G24"/>
  <c r="D24"/>
  <c r="D32"/>
  <c r="G32"/>
  <c r="G31" s="1"/>
  <c r="D33"/>
  <c r="G33"/>
  <c r="D34"/>
  <c r="G34"/>
  <c r="D35"/>
  <c r="G35"/>
  <c r="D36"/>
  <c r="G36"/>
  <c r="D37"/>
  <c r="G37"/>
  <c r="D38"/>
  <c r="G38"/>
  <c r="D39"/>
  <c r="G39"/>
  <c r="G23" l="1"/>
  <c r="G18" i="34"/>
  <c r="G17" s="1"/>
  <c r="D18"/>
  <c r="G16" i="33"/>
  <c r="G15" s="1"/>
  <c r="D16"/>
  <c r="G16" i="20"/>
  <c r="G15" s="1"/>
  <c r="D16"/>
  <c r="G16" i="19"/>
  <c r="G15" s="1"/>
  <c r="D16"/>
  <c r="G52" i="30"/>
  <c r="D52"/>
  <c r="G51"/>
  <c r="G50" s="1"/>
  <c r="D51"/>
  <c r="D50"/>
  <c r="G54" i="29"/>
  <c r="D54"/>
  <c r="G53"/>
  <c r="G52" s="1"/>
  <c r="D53"/>
  <c r="D52"/>
  <c r="G10" i="18"/>
  <c r="G9" s="1"/>
  <c r="D10"/>
  <c r="G28" i="47"/>
  <c r="D28"/>
  <c r="G27"/>
  <c r="D27"/>
  <c r="G26"/>
  <c r="D26"/>
  <c r="G25"/>
  <c r="D25"/>
  <c r="G24"/>
  <c r="D24"/>
  <c r="G23"/>
  <c r="D23"/>
  <c r="G22"/>
  <c r="G36" i="13"/>
  <c r="D36"/>
  <c r="G35"/>
  <c r="D35"/>
  <c r="G34"/>
  <c r="D34"/>
  <c r="G33"/>
  <c r="D33"/>
  <c r="G32"/>
  <c r="D32"/>
  <c r="G31"/>
  <c r="D31"/>
  <c r="G22" i="46"/>
  <c r="D22"/>
  <c r="G21"/>
  <c r="D21"/>
  <c r="G20"/>
  <c r="D20"/>
  <c r="G19"/>
  <c r="G22" i="12"/>
  <c r="D22"/>
  <c r="G21"/>
  <c r="D21"/>
  <c r="G20"/>
  <c r="D20"/>
  <c r="G19"/>
  <c r="G17" i="44"/>
  <c r="G16" s="1"/>
  <c r="D17"/>
  <c r="G21" i="45"/>
  <c r="D21"/>
  <c r="G20"/>
  <c r="D20"/>
  <c r="G19"/>
  <c r="G18" s="1"/>
  <c r="D19"/>
  <c r="G21" i="11"/>
  <c r="D21"/>
  <c r="G20"/>
  <c r="D20"/>
  <c r="G19"/>
  <c r="D19"/>
  <c r="G18"/>
  <c r="G17" i="10"/>
  <c r="G16" s="1"/>
  <c r="D17"/>
  <c r="G16" i="42"/>
  <c r="D16"/>
  <c r="G15"/>
  <c r="G16" i="8"/>
  <c r="G15" s="1"/>
  <c r="D16"/>
  <c r="G18" i="41"/>
  <c r="D18"/>
  <c r="G17"/>
  <c r="D17"/>
  <c r="G16"/>
  <c r="D16"/>
  <c r="G15"/>
  <c r="G18" i="7"/>
  <c r="D18"/>
  <c r="G17"/>
  <c r="D17"/>
  <c r="G16"/>
  <c r="D16"/>
  <c r="G15"/>
  <c r="G54" i="44"/>
  <c r="D54"/>
  <c r="G53"/>
  <c r="D53"/>
  <c r="G52"/>
  <c r="D52"/>
  <c r="G49" i="43"/>
  <c r="D49"/>
  <c r="G48"/>
  <c r="D48"/>
  <c r="G47"/>
  <c r="D47"/>
  <c r="G51" i="44"/>
  <c r="D51"/>
  <c r="G50"/>
  <c r="G49"/>
  <c r="D49"/>
  <c r="G48"/>
  <c r="D48"/>
  <c r="G47"/>
  <c r="G46" s="1"/>
  <c r="D47"/>
  <c r="G54" i="10"/>
  <c r="D54"/>
  <c r="G53"/>
  <c r="D53"/>
  <c r="G52"/>
  <c r="D52"/>
  <c r="G49" i="9"/>
  <c r="D49"/>
  <c r="G48"/>
  <c r="D48"/>
  <c r="G47"/>
  <c r="D47"/>
  <c r="G51" i="10"/>
  <c r="G46" s="1"/>
  <c r="D51"/>
  <c r="G50"/>
  <c r="G49"/>
  <c r="D49"/>
  <c r="G48"/>
  <c r="D48"/>
  <c r="G47"/>
  <c r="D47"/>
  <c r="G30" i="13" l="1"/>
  <c r="G46" i="43"/>
  <c r="G46" i="9"/>
  <c r="G25" i="38"/>
  <c r="D25"/>
  <c r="D62" i="4"/>
  <c r="G20" i="29" l="1"/>
  <c r="G19" s="1"/>
  <c r="D20"/>
  <c r="G50" i="22" l="1"/>
  <c r="D50"/>
  <c r="G49"/>
  <c r="D49"/>
  <c r="G48"/>
  <c r="D48"/>
  <c r="G47"/>
  <c r="D47"/>
  <c r="G46"/>
  <c r="D46"/>
  <c r="G45"/>
  <c r="D45"/>
  <c r="G44"/>
  <c r="D44"/>
  <c r="G33" i="18"/>
  <c r="D33"/>
  <c r="G32"/>
  <c r="D32"/>
  <c r="G31"/>
  <c r="D31"/>
  <c r="G30"/>
  <c r="D30"/>
  <c r="G29"/>
  <c r="D29"/>
  <c r="G31" i="16"/>
  <c r="G32"/>
  <c r="D30"/>
  <c r="D31"/>
  <c r="D32"/>
  <c r="G30"/>
  <c r="G43" i="22" l="1"/>
  <c r="G28" i="18"/>
  <c r="G54" i="33"/>
  <c r="G53" s="1"/>
  <c r="D54"/>
  <c r="G54" i="25"/>
  <c r="G53" s="1"/>
  <c r="D54"/>
  <c r="G59" i="21"/>
  <c r="G58" s="1"/>
  <c r="D5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19" i="18"/>
  <c r="G18" s="1"/>
  <c r="D19"/>
  <c r="G23" i="16"/>
  <c r="G22" s="1"/>
  <c r="D23"/>
  <c r="G49" i="11"/>
  <c r="D49"/>
  <c r="H57" i="44"/>
  <c r="I57"/>
  <c r="J57"/>
  <c r="K57"/>
  <c r="L57"/>
  <c r="M57"/>
  <c r="N57"/>
  <c r="O57"/>
  <c r="P57"/>
  <c r="Q57"/>
  <c r="R57"/>
  <c r="S57"/>
  <c r="D59"/>
  <c r="G59"/>
  <c r="G58" s="1"/>
  <c r="H60"/>
  <c r="I60"/>
  <c r="J60"/>
  <c r="K60"/>
  <c r="L60"/>
  <c r="M60"/>
  <c r="N60"/>
  <c r="O60"/>
  <c r="P60"/>
  <c r="Q60"/>
  <c r="R60"/>
  <c r="S60"/>
  <c r="G62" i="10"/>
  <c r="G61" s="1"/>
  <c r="D62"/>
  <c r="G57" i="42"/>
  <c r="G56" s="1"/>
  <c r="D57"/>
  <c r="G57" i="8"/>
  <c r="G56" s="1"/>
  <c r="D57"/>
  <c r="G9" i="21" l="1"/>
  <c r="I54" i="43"/>
  <c r="J54"/>
  <c r="K54"/>
  <c r="L54"/>
  <c r="M54"/>
  <c r="N54"/>
  <c r="O54"/>
  <c r="P54"/>
  <c r="Q54"/>
  <c r="R54"/>
  <c r="S54"/>
  <c r="H54"/>
  <c r="I54" i="9"/>
  <c r="J54"/>
  <c r="K54"/>
  <c r="L54"/>
  <c r="M54"/>
  <c r="N54"/>
  <c r="O54"/>
  <c r="P54"/>
  <c r="Q54"/>
  <c r="R54"/>
  <c r="S54"/>
  <c r="H54"/>
  <c r="I64" i="35"/>
  <c r="J64"/>
  <c r="K64"/>
  <c r="L64"/>
  <c r="M64"/>
  <c r="N64"/>
  <c r="O64"/>
  <c r="P64"/>
  <c r="Q64"/>
  <c r="R64"/>
  <c r="S64"/>
  <c r="H64"/>
  <c r="G56" i="33"/>
  <c r="G55" s="1"/>
  <c r="D56"/>
  <c r="I59"/>
  <c r="J59"/>
  <c r="K59"/>
  <c r="L59"/>
  <c r="M59"/>
  <c r="N59"/>
  <c r="O59"/>
  <c r="P59"/>
  <c r="Q59"/>
  <c r="R59"/>
  <c r="S59"/>
  <c r="H59"/>
  <c r="I59" i="31"/>
  <c r="J59"/>
  <c r="K59"/>
  <c r="L59"/>
  <c r="M59"/>
  <c r="N59"/>
  <c r="O59"/>
  <c r="P59"/>
  <c r="Q59"/>
  <c r="R59"/>
  <c r="S59"/>
  <c r="H59"/>
  <c r="I61" i="26"/>
  <c r="J61"/>
  <c r="K61"/>
  <c r="L61"/>
  <c r="M61"/>
  <c r="N61"/>
  <c r="O61"/>
  <c r="P61"/>
  <c r="Q61"/>
  <c r="R61"/>
  <c r="S61"/>
  <c r="H61"/>
  <c r="G58"/>
  <c r="G57" s="1"/>
  <c r="D58"/>
  <c r="K65" i="29"/>
  <c r="G62"/>
  <c r="G61" s="1"/>
  <c r="D62"/>
  <c r="K58" i="28"/>
  <c r="K54" i="27"/>
  <c r="G59"/>
  <c r="G58" s="1"/>
  <c r="D59"/>
  <c r="D40" i="23"/>
  <c r="D41"/>
  <c r="D51"/>
  <c r="G51"/>
  <c r="G68" i="19"/>
  <c r="G67" s="1"/>
  <c r="D68"/>
  <c r="G59" i="5"/>
  <c r="G58" s="1"/>
  <c r="D59"/>
  <c r="G63" i="4"/>
  <c r="D63"/>
  <c r="G61"/>
  <c r="D61"/>
  <c r="G17"/>
  <c r="D17"/>
  <c r="G17" i="38"/>
  <c r="D17"/>
  <c r="G60" i="4" l="1"/>
  <c r="S57" i="47"/>
  <c r="R57"/>
  <c r="Q57"/>
  <c r="P57"/>
  <c r="O57"/>
  <c r="N57"/>
  <c r="M57"/>
  <c r="L57"/>
  <c r="K57"/>
  <c r="J57"/>
  <c r="I57"/>
  <c r="H57"/>
  <c r="G56"/>
  <c r="G55" s="1"/>
  <c r="D56"/>
  <c r="S54"/>
  <c r="R54"/>
  <c r="Q54"/>
  <c r="P54"/>
  <c r="O54"/>
  <c r="N54"/>
  <c r="M54"/>
  <c r="L54"/>
  <c r="K54"/>
  <c r="J54"/>
  <c r="I54"/>
  <c r="H54"/>
  <c r="G53"/>
  <c r="G52" s="1"/>
  <c r="E61" s="1"/>
  <c r="D53"/>
  <c r="G51"/>
  <c r="D51"/>
  <c r="G50"/>
  <c r="D50"/>
  <c r="G49"/>
  <c r="D49"/>
  <c r="G48"/>
  <c r="D48"/>
  <c r="G47"/>
  <c r="D47"/>
  <c r="G46"/>
  <c r="D46"/>
  <c r="G45"/>
  <c r="D45"/>
  <c r="G43"/>
  <c r="D43"/>
  <c r="G42"/>
  <c r="D42"/>
  <c r="G41"/>
  <c r="D41"/>
  <c r="G39"/>
  <c r="D39"/>
  <c r="G38"/>
  <c r="D38"/>
  <c r="G37"/>
  <c r="D37"/>
  <c r="G36"/>
  <c r="D36"/>
  <c r="G34"/>
  <c r="D34"/>
  <c r="G33"/>
  <c r="D33"/>
  <c r="G32"/>
  <c r="D32"/>
  <c r="G31"/>
  <c r="D31"/>
  <c r="G30"/>
  <c r="D30"/>
  <c r="S20"/>
  <c r="R20"/>
  <c r="Q20"/>
  <c r="P20"/>
  <c r="O20"/>
  <c r="N20"/>
  <c r="M20"/>
  <c r="L20"/>
  <c r="K20"/>
  <c r="J20"/>
  <c r="I20"/>
  <c r="H20"/>
  <c r="G19"/>
  <c r="G18" s="1"/>
  <c r="D19"/>
  <c r="G17"/>
  <c r="G16" s="1"/>
  <c r="D17"/>
  <c r="G15"/>
  <c r="G14" s="1"/>
  <c r="D15"/>
  <c r="G13"/>
  <c r="D13"/>
  <c r="G12"/>
  <c r="D12"/>
  <c r="G11"/>
  <c r="D11"/>
  <c r="G10"/>
  <c r="D10"/>
  <c r="S62" i="46"/>
  <c r="R62"/>
  <c r="Q62"/>
  <c r="P62"/>
  <c r="O62"/>
  <c r="N62"/>
  <c r="M62"/>
  <c r="L62"/>
  <c r="K62"/>
  <c r="J62"/>
  <c r="I62"/>
  <c r="H62"/>
  <c r="G61"/>
  <c r="G60" s="1"/>
  <c r="D61"/>
  <c r="S59"/>
  <c r="R59"/>
  <c r="Q59"/>
  <c r="P59"/>
  <c r="O59"/>
  <c r="N59"/>
  <c r="M59"/>
  <c r="L59"/>
  <c r="K59"/>
  <c r="J59"/>
  <c r="I59"/>
  <c r="H59"/>
  <c r="G58"/>
  <c r="G57" s="1"/>
  <c r="D58"/>
  <c r="G56"/>
  <c r="D56"/>
  <c r="G55"/>
  <c r="D55"/>
  <c r="G53"/>
  <c r="D53"/>
  <c r="G52"/>
  <c r="D52"/>
  <c r="G51"/>
  <c r="D51"/>
  <c r="G49"/>
  <c r="D49"/>
  <c r="G48"/>
  <c r="D48"/>
  <c r="G47"/>
  <c r="D47"/>
  <c r="G46"/>
  <c r="D46"/>
  <c r="G44"/>
  <c r="D44"/>
  <c r="G43"/>
  <c r="D43"/>
  <c r="G42"/>
  <c r="D42"/>
  <c r="G41"/>
  <c r="D41"/>
  <c r="G40"/>
  <c r="D40"/>
  <c r="G39"/>
  <c r="D39"/>
  <c r="G38"/>
  <c r="D38"/>
  <c r="G37"/>
  <c r="D37"/>
  <c r="G36"/>
  <c r="D36"/>
  <c r="G34"/>
  <c r="D34"/>
  <c r="G33"/>
  <c r="D33"/>
  <c r="G32"/>
  <c r="D32"/>
  <c r="G31"/>
  <c r="D31"/>
  <c r="G30"/>
  <c r="D30"/>
  <c r="G29"/>
  <c r="D29"/>
  <c r="G28"/>
  <c r="D28"/>
  <c r="B26"/>
  <c r="S25"/>
  <c r="R25"/>
  <c r="Q25"/>
  <c r="P25"/>
  <c r="P63" s="1"/>
  <c r="O25"/>
  <c r="N25"/>
  <c r="M25"/>
  <c r="L25"/>
  <c r="K25"/>
  <c r="J25"/>
  <c r="I25"/>
  <c r="H25"/>
  <c r="G24"/>
  <c r="G23" s="1"/>
  <c r="D24"/>
  <c r="D23"/>
  <c r="G18"/>
  <c r="G17" s="1"/>
  <c r="D18"/>
  <c r="D17"/>
  <c r="G16"/>
  <c r="G15" s="1"/>
  <c r="D16"/>
  <c r="G14"/>
  <c r="D14"/>
  <c r="G13"/>
  <c r="D13"/>
  <c r="G12"/>
  <c r="D12"/>
  <c r="G11"/>
  <c r="D11"/>
  <c r="G10"/>
  <c r="D10"/>
  <c r="S53" i="45"/>
  <c r="R53"/>
  <c r="Q53"/>
  <c r="P53"/>
  <c r="O53"/>
  <c r="N53"/>
  <c r="M53"/>
  <c r="L53"/>
  <c r="K53"/>
  <c r="J53"/>
  <c r="I53"/>
  <c r="H53"/>
  <c r="G52"/>
  <c r="G51" s="1"/>
  <c r="D52"/>
  <c r="S50"/>
  <c r="R50"/>
  <c r="Q50"/>
  <c r="P50"/>
  <c r="O50"/>
  <c r="N50"/>
  <c r="M50"/>
  <c r="L50"/>
  <c r="K50"/>
  <c r="J50"/>
  <c r="I50"/>
  <c r="H50"/>
  <c r="G49"/>
  <c r="G48" s="1"/>
  <c r="D49"/>
  <c r="G47"/>
  <c r="G46" s="1"/>
  <c r="D47"/>
  <c r="G45"/>
  <c r="D45"/>
  <c r="G44"/>
  <c r="D44"/>
  <c r="G43"/>
  <c r="D43"/>
  <c r="G42"/>
  <c r="D42"/>
  <c r="G41"/>
  <c r="D41"/>
  <c r="G40"/>
  <c r="D40"/>
  <c r="G39"/>
  <c r="D39"/>
  <c r="G38"/>
  <c r="D38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7"/>
  <c r="D27"/>
  <c r="S24"/>
  <c r="R24"/>
  <c r="Q24"/>
  <c r="P24"/>
  <c r="O24"/>
  <c r="N24"/>
  <c r="M24"/>
  <c r="L24"/>
  <c r="K24"/>
  <c r="J24"/>
  <c r="I24"/>
  <c r="H24"/>
  <c r="G23"/>
  <c r="G22" s="1"/>
  <c r="D23"/>
  <c r="G17"/>
  <c r="D17"/>
  <c r="G16"/>
  <c r="D16"/>
  <c r="G15"/>
  <c r="D15"/>
  <c r="G14"/>
  <c r="D14"/>
  <c r="G13"/>
  <c r="D13"/>
  <c r="G12"/>
  <c r="D12"/>
  <c r="G11"/>
  <c r="D11"/>
  <c r="G10"/>
  <c r="D10"/>
  <c r="G56" i="44"/>
  <c r="G55" s="1"/>
  <c r="D56"/>
  <c r="G45"/>
  <c r="D45"/>
  <c r="G44"/>
  <c r="D44"/>
  <c r="G43"/>
  <c r="D43"/>
  <c r="G42"/>
  <c r="D42"/>
  <c r="G41"/>
  <c r="D41"/>
  <c r="G40"/>
  <c r="G39"/>
  <c r="D39"/>
  <c r="G37"/>
  <c r="D37"/>
  <c r="G36"/>
  <c r="D36"/>
  <c r="G35"/>
  <c r="D35"/>
  <c r="G34"/>
  <c r="D34"/>
  <c r="G33"/>
  <c r="D33"/>
  <c r="G32"/>
  <c r="D32"/>
  <c r="G31"/>
  <c r="D31"/>
  <c r="G30"/>
  <c r="D30"/>
  <c r="G28"/>
  <c r="D28"/>
  <c r="G27"/>
  <c r="D27"/>
  <c r="G26"/>
  <c r="D26"/>
  <c r="G25"/>
  <c r="D25"/>
  <c r="G24"/>
  <c r="D24"/>
  <c r="G23"/>
  <c r="D23"/>
  <c r="B21"/>
  <c r="S20"/>
  <c r="S61" s="1"/>
  <c r="R20"/>
  <c r="R61" s="1"/>
  <c r="Q20"/>
  <c r="Q61" s="1"/>
  <c r="P20"/>
  <c r="P61" s="1"/>
  <c r="O20"/>
  <c r="O61" s="1"/>
  <c r="N20"/>
  <c r="N61" s="1"/>
  <c r="M20"/>
  <c r="M61" s="1"/>
  <c r="L20"/>
  <c r="L61" s="1"/>
  <c r="K20"/>
  <c r="K61" s="1"/>
  <c r="J20"/>
  <c r="J61" s="1"/>
  <c r="I20"/>
  <c r="I61" s="1"/>
  <c r="H20"/>
  <c r="H61" s="1"/>
  <c r="G19"/>
  <c r="G18" s="1"/>
  <c r="D19"/>
  <c r="G15"/>
  <c r="D15"/>
  <c r="G14"/>
  <c r="D14"/>
  <c r="G13"/>
  <c r="G12"/>
  <c r="D12"/>
  <c r="G11"/>
  <c r="D11"/>
  <c r="G10"/>
  <c r="D10"/>
  <c r="S57" i="43"/>
  <c r="R57"/>
  <c r="Q57"/>
  <c r="P57"/>
  <c r="O57"/>
  <c r="N57"/>
  <c r="M57"/>
  <c r="L57"/>
  <c r="K57"/>
  <c r="J57"/>
  <c r="I57"/>
  <c r="H57"/>
  <c r="G56"/>
  <c r="G55" s="1"/>
  <c r="G53"/>
  <c r="G52" s="1"/>
  <c r="D53"/>
  <c r="G51"/>
  <c r="G50" s="1"/>
  <c r="D51"/>
  <c r="G45"/>
  <c r="D45"/>
  <c r="G44"/>
  <c r="D44"/>
  <c r="G43"/>
  <c r="D43"/>
  <c r="G42"/>
  <c r="D42"/>
  <c r="G41"/>
  <c r="D41"/>
  <c r="G40"/>
  <c r="D40"/>
  <c r="G39"/>
  <c r="D39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G27"/>
  <c r="D27"/>
  <c r="G26"/>
  <c r="D26"/>
  <c r="B24"/>
  <c r="S23"/>
  <c r="R23"/>
  <c r="Q23"/>
  <c r="P23"/>
  <c r="O23"/>
  <c r="N23"/>
  <c r="M23"/>
  <c r="L23"/>
  <c r="K23"/>
  <c r="J23"/>
  <c r="I23"/>
  <c r="H23"/>
  <c r="G22"/>
  <c r="G21" s="1"/>
  <c r="D22"/>
  <c r="G20"/>
  <c r="D20"/>
  <c r="G19"/>
  <c r="G18" s="1"/>
  <c r="D19"/>
  <c r="G17"/>
  <c r="G16" s="1"/>
  <c r="D17"/>
  <c r="G15"/>
  <c r="G14" s="1"/>
  <c r="D15"/>
  <c r="G13"/>
  <c r="D13"/>
  <c r="G12"/>
  <c r="D12"/>
  <c r="G11"/>
  <c r="D11"/>
  <c r="G10"/>
  <c r="D10"/>
  <c r="S63" i="42"/>
  <c r="R63"/>
  <c r="Q63"/>
  <c r="P63"/>
  <c r="O63"/>
  <c r="N63"/>
  <c r="M63"/>
  <c r="L63"/>
  <c r="K63"/>
  <c r="J63"/>
  <c r="I63"/>
  <c r="H63"/>
  <c r="G62"/>
  <c r="G61" s="1"/>
  <c r="D62"/>
  <c r="S60"/>
  <c r="R60"/>
  <c r="Q60"/>
  <c r="P60"/>
  <c r="O60"/>
  <c r="N60"/>
  <c r="M60"/>
  <c r="L60"/>
  <c r="K60"/>
  <c r="J60"/>
  <c r="I60"/>
  <c r="H60"/>
  <c r="G59"/>
  <c r="G58" s="1"/>
  <c r="D59"/>
  <c r="G55"/>
  <c r="G54" s="1"/>
  <c r="D55"/>
  <c r="G53"/>
  <c r="D53"/>
  <c r="G52"/>
  <c r="G51"/>
  <c r="D51"/>
  <c r="G50"/>
  <c r="D50"/>
  <c r="G48"/>
  <c r="D48"/>
  <c r="G47"/>
  <c r="D47"/>
  <c r="G46"/>
  <c r="D46"/>
  <c r="G45"/>
  <c r="D45"/>
  <c r="G44"/>
  <c r="D44"/>
  <c r="G43"/>
  <c r="D43"/>
  <c r="G42"/>
  <c r="D42"/>
  <c r="G41"/>
  <c r="D41"/>
  <c r="G40"/>
  <c r="D40"/>
  <c r="G38"/>
  <c r="D38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G27"/>
  <c r="D27"/>
  <c r="G26"/>
  <c r="D26"/>
  <c r="G25"/>
  <c r="D25"/>
  <c r="G24"/>
  <c r="D24"/>
  <c r="G23"/>
  <c r="D23"/>
  <c r="G22"/>
  <c r="D22"/>
  <c r="S19"/>
  <c r="R19"/>
  <c r="Q19"/>
  <c r="P19"/>
  <c r="O19"/>
  <c r="N19"/>
  <c r="M19"/>
  <c r="L19"/>
  <c r="K19"/>
  <c r="J19"/>
  <c r="I19"/>
  <c r="H19"/>
  <c r="G18"/>
  <c r="G17" s="1"/>
  <c r="D18"/>
  <c r="G14"/>
  <c r="D14"/>
  <c r="G13"/>
  <c r="D13"/>
  <c r="G12"/>
  <c r="D12"/>
  <c r="G11"/>
  <c r="D11"/>
  <c r="G10"/>
  <c r="D10"/>
  <c r="G56" i="41"/>
  <c r="G55" s="1"/>
  <c r="D56"/>
  <c r="S54"/>
  <c r="R54"/>
  <c r="Q54"/>
  <c r="P54"/>
  <c r="O54"/>
  <c r="N54"/>
  <c r="M54"/>
  <c r="L54"/>
  <c r="K54"/>
  <c r="J54"/>
  <c r="I54"/>
  <c r="H54"/>
  <c r="G53"/>
  <c r="G52" s="1"/>
  <c r="D53"/>
  <c r="G51"/>
  <c r="D51"/>
  <c r="G50"/>
  <c r="D50"/>
  <c r="G49"/>
  <c r="D49"/>
  <c r="G47"/>
  <c r="D47"/>
  <c r="G46"/>
  <c r="D46"/>
  <c r="G45"/>
  <c r="D45"/>
  <c r="G44"/>
  <c r="D44"/>
  <c r="G43"/>
  <c r="D43"/>
  <c r="G42"/>
  <c r="D42"/>
  <c r="G41"/>
  <c r="D41"/>
  <c r="G39"/>
  <c r="D39"/>
  <c r="G38"/>
  <c r="D38"/>
  <c r="G37"/>
  <c r="D37"/>
  <c r="G36"/>
  <c r="D36"/>
  <c r="G35"/>
  <c r="D35"/>
  <c r="G34"/>
  <c r="D34"/>
  <c r="G33"/>
  <c r="D33"/>
  <c r="G32"/>
  <c r="D32"/>
  <c r="G31"/>
  <c r="D31"/>
  <c r="G29"/>
  <c r="D29"/>
  <c r="G28"/>
  <c r="D28"/>
  <c r="G27"/>
  <c r="D27"/>
  <c r="G26"/>
  <c r="D26"/>
  <c r="G25"/>
  <c r="D25"/>
  <c r="G24"/>
  <c r="D24"/>
  <c r="S21"/>
  <c r="S57" s="1"/>
  <c r="R21"/>
  <c r="R57" s="1"/>
  <c r="Q21"/>
  <c r="Q57" s="1"/>
  <c r="P21"/>
  <c r="P57" s="1"/>
  <c r="O21"/>
  <c r="O57" s="1"/>
  <c r="N21"/>
  <c r="N57" s="1"/>
  <c r="M21"/>
  <c r="M57" s="1"/>
  <c r="L21"/>
  <c r="L57" s="1"/>
  <c r="K21"/>
  <c r="K57" s="1"/>
  <c r="J21"/>
  <c r="J57" s="1"/>
  <c r="I21"/>
  <c r="I57" s="1"/>
  <c r="H21"/>
  <c r="H57" s="1"/>
  <c r="G20"/>
  <c r="G19" s="1"/>
  <c r="D20"/>
  <c r="G14"/>
  <c r="D14"/>
  <c r="G13"/>
  <c r="D13"/>
  <c r="G12"/>
  <c r="D12"/>
  <c r="G11"/>
  <c r="D11"/>
  <c r="G10"/>
  <c r="D10"/>
  <c r="G59" i="40"/>
  <c r="G58" s="1"/>
  <c r="D59"/>
  <c r="S57"/>
  <c r="R57"/>
  <c r="Q57"/>
  <c r="P57"/>
  <c r="O57"/>
  <c r="N57"/>
  <c r="M57"/>
  <c r="L57"/>
  <c r="L60" s="1"/>
  <c r="K57"/>
  <c r="J57"/>
  <c r="I57"/>
  <c r="H57"/>
  <c r="G56"/>
  <c r="G55" s="1"/>
  <c r="D56"/>
  <c r="D55"/>
  <c r="G54"/>
  <c r="D54"/>
  <c r="G53"/>
  <c r="D53"/>
  <c r="D52"/>
  <c r="G51"/>
  <c r="D51"/>
  <c r="G50"/>
  <c r="D50"/>
  <c r="G49"/>
  <c r="D49"/>
  <c r="G47"/>
  <c r="D47"/>
  <c r="G46"/>
  <c r="D46"/>
  <c r="G45"/>
  <c r="D45"/>
  <c r="G44"/>
  <c r="D44"/>
  <c r="G43"/>
  <c r="D43"/>
  <c r="G42"/>
  <c r="D42"/>
  <c r="G40"/>
  <c r="D40"/>
  <c r="G39"/>
  <c r="D39"/>
  <c r="G38"/>
  <c r="D38"/>
  <c r="G37"/>
  <c r="D37"/>
  <c r="G36"/>
  <c r="D36"/>
  <c r="G35"/>
  <c r="D35"/>
  <c r="G34"/>
  <c r="D34"/>
  <c r="G33"/>
  <c r="D33"/>
  <c r="G32"/>
  <c r="D32"/>
  <c r="G31"/>
  <c r="D31"/>
  <c r="G29"/>
  <c r="D29"/>
  <c r="G28"/>
  <c r="D28"/>
  <c r="S25"/>
  <c r="R25"/>
  <c r="R60" s="1"/>
  <c r="Q25"/>
  <c r="P25"/>
  <c r="O25"/>
  <c r="N25"/>
  <c r="N60" s="1"/>
  <c r="M25"/>
  <c r="L25"/>
  <c r="K25"/>
  <c r="J25"/>
  <c r="J60" s="1"/>
  <c r="I25"/>
  <c r="H25"/>
  <c r="G24"/>
  <c r="G23" s="1"/>
  <c r="D24"/>
  <c r="G22"/>
  <c r="D22"/>
  <c r="G21"/>
  <c r="D21"/>
  <c r="G20"/>
  <c r="D20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S59" i="39"/>
  <c r="R59"/>
  <c r="Q59"/>
  <c r="P59"/>
  <c r="O59"/>
  <c r="N59"/>
  <c r="M59"/>
  <c r="L59"/>
  <c r="K59"/>
  <c r="J59"/>
  <c r="I59"/>
  <c r="H59"/>
  <c r="G58"/>
  <c r="G57" s="1"/>
  <c r="D58"/>
  <c r="S56"/>
  <c r="R56"/>
  <c r="Q56"/>
  <c r="P56"/>
  <c r="O56"/>
  <c r="N56"/>
  <c r="M56"/>
  <c r="L56"/>
  <c r="K56"/>
  <c r="J56"/>
  <c r="I56"/>
  <c r="H56"/>
  <c r="G55"/>
  <c r="G54" s="1"/>
  <c r="D55"/>
  <c r="G53"/>
  <c r="G52" s="1"/>
  <c r="D53"/>
  <c r="G51"/>
  <c r="D51"/>
  <c r="G50"/>
  <c r="D50"/>
  <c r="G49"/>
  <c r="D49"/>
  <c r="G48"/>
  <c r="D48"/>
  <c r="G46"/>
  <c r="D46"/>
  <c r="G45"/>
  <c r="D45"/>
  <c r="G44"/>
  <c r="D44"/>
  <c r="G43"/>
  <c r="D43"/>
  <c r="G42"/>
  <c r="D42"/>
  <c r="G41"/>
  <c r="D41"/>
  <c r="G40"/>
  <c r="D40"/>
  <c r="G39"/>
  <c r="D39"/>
  <c r="G38"/>
  <c r="D38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7"/>
  <c r="D27"/>
  <c r="G26"/>
  <c r="D26"/>
  <c r="G24"/>
  <c r="D24"/>
  <c r="G23"/>
  <c r="D23"/>
  <c r="G22"/>
  <c r="D22"/>
  <c r="S19"/>
  <c r="R19"/>
  <c r="Q19"/>
  <c r="P19"/>
  <c r="O19"/>
  <c r="N19"/>
  <c r="M19"/>
  <c r="L19"/>
  <c r="K19"/>
  <c r="J19"/>
  <c r="I19"/>
  <c r="H19"/>
  <c r="G18"/>
  <c r="G17" s="1"/>
  <c r="D18"/>
  <c r="G16"/>
  <c r="G15" s="1"/>
  <c r="D16"/>
  <c r="G14"/>
  <c r="D14"/>
  <c r="G13"/>
  <c r="D13"/>
  <c r="G12"/>
  <c r="D12"/>
  <c r="G11"/>
  <c r="D11"/>
  <c r="G10"/>
  <c r="D10"/>
  <c r="S60" i="38"/>
  <c r="R60"/>
  <c r="Q60"/>
  <c r="P60"/>
  <c r="O60"/>
  <c r="N60"/>
  <c r="M60"/>
  <c r="L60"/>
  <c r="K60"/>
  <c r="J60"/>
  <c r="I60"/>
  <c r="H60"/>
  <c r="G59"/>
  <c r="G58" s="1"/>
  <c r="D59"/>
  <c r="G57"/>
  <c r="D57"/>
  <c r="G56"/>
  <c r="D56"/>
  <c r="D55"/>
  <c r="G54"/>
  <c r="D54"/>
  <c r="G53"/>
  <c r="D53"/>
  <c r="G52"/>
  <c r="D52"/>
  <c r="G50"/>
  <c r="D50"/>
  <c r="G49"/>
  <c r="G48"/>
  <c r="D48"/>
  <c r="G47"/>
  <c r="D47"/>
  <c r="G46"/>
  <c r="D46"/>
  <c r="G45"/>
  <c r="D45"/>
  <c r="G43"/>
  <c r="D43"/>
  <c r="G42"/>
  <c r="D42"/>
  <c r="G41"/>
  <c r="D41"/>
  <c r="G40"/>
  <c r="D40"/>
  <c r="G39"/>
  <c r="D39"/>
  <c r="G38"/>
  <c r="D38"/>
  <c r="G37"/>
  <c r="D37"/>
  <c r="G36"/>
  <c r="D36"/>
  <c r="G26"/>
  <c r="D26"/>
  <c r="G24"/>
  <c r="D24"/>
  <c r="S21"/>
  <c r="R21"/>
  <c r="Q21"/>
  <c r="Q61" s="1"/>
  <c r="P21"/>
  <c r="P61" s="1"/>
  <c r="O21"/>
  <c r="N21"/>
  <c r="N61" s="1"/>
  <c r="M21"/>
  <c r="M61" s="1"/>
  <c r="L21"/>
  <c r="L61" s="1"/>
  <c r="K21"/>
  <c r="J21"/>
  <c r="I21"/>
  <c r="H21"/>
  <c r="G20"/>
  <c r="G19" s="1"/>
  <c r="D20"/>
  <c r="G18"/>
  <c r="D18"/>
  <c r="G16"/>
  <c r="D16"/>
  <c r="G14"/>
  <c r="D14"/>
  <c r="G13"/>
  <c r="D13"/>
  <c r="G12"/>
  <c r="D12"/>
  <c r="G10"/>
  <c r="G9" s="1"/>
  <c r="D10"/>
  <c r="I62" i="27"/>
  <c r="J62"/>
  <c r="K62"/>
  <c r="L62"/>
  <c r="M62"/>
  <c r="N62"/>
  <c r="O62"/>
  <c r="P62"/>
  <c r="Q62"/>
  <c r="R62"/>
  <c r="S62"/>
  <c r="H62"/>
  <c r="I65" i="25"/>
  <c r="J65"/>
  <c r="K65"/>
  <c r="L65"/>
  <c r="M65"/>
  <c r="N65"/>
  <c r="O65"/>
  <c r="P65"/>
  <c r="Q65"/>
  <c r="R65"/>
  <c r="S65"/>
  <c r="H65"/>
  <c r="I54" i="23"/>
  <c r="J54"/>
  <c r="K54"/>
  <c r="L54"/>
  <c r="M54"/>
  <c r="N54"/>
  <c r="O54"/>
  <c r="P54"/>
  <c r="Q54"/>
  <c r="R54"/>
  <c r="S54"/>
  <c r="H54"/>
  <c r="I68" i="21"/>
  <c r="J68"/>
  <c r="K68"/>
  <c r="L68"/>
  <c r="M68"/>
  <c r="N68"/>
  <c r="O68"/>
  <c r="P68"/>
  <c r="Q68"/>
  <c r="R68"/>
  <c r="S68"/>
  <c r="H68"/>
  <c r="I71" i="19"/>
  <c r="J71"/>
  <c r="K71"/>
  <c r="L71"/>
  <c r="M71"/>
  <c r="N71"/>
  <c r="O71"/>
  <c r="P71"/>
  <c r="Q71"/>
  <c r="R71"/>
  <c r="S71"/>
  <c r="H71"/>
  <c r="G66"/>
  <c r="G65" s="1"/>
  <c r="D66"/>
  <c r="I63"/>
  <c r="J63"/>
  <c r="K63"/>
  <c r="L63"/>
  <c r="M63"/>
  <c r="N63"/>
  <c r="O63"/>
  <c r="P63"/>
  <c r="Q63"/>
  <c r="R63"/>
  <c r="S63"/>
  <c r="H63"/>
  <c r="I68" i="16"/>
  <c r="J68"/>
  <c r="K68"/>
  <c r="L68"/>
  <c r="M68"/>
  <c r="N68"/>
  <c r="O68"/>
  <c r="P68"/>
  <c r="Q68"/>
  <c r="R68"/>
  <c r="S68"/>
  <c r="H68"/>
  <c r="I60" i="13"/>
  <c r="J60"/>
  <c r="K60"/>
  <c r="L60"/>
  <c r="M60"/>
  <c r="N60"/>
  <c r="O60"/>
  <c r="P60"/>
  <c r="Q60"/>
  <c r="R60"/>
  <c r="S60"/>
  <c r="H60"/>
  <c r="I65" i="12"/>
  <c r="J65"/>
  <c r="K65"/>
  <c r="L65"/>
  <c r="M65"/>
  <c r="N65"/>
  <c r="O65"/>
  <c r="P65"/>
  <c r="Q65"/>
  <c r="R65"/>
  <c r="S65"/>
  <c r="H65"/>
  <c r="I58" i="11"/>
  <c r="J58"/>
  <c r="K58"/>
  <c r="L58"/>
  <c r="M58"/>
  <c r="N58"/>
  <c r="O58"/>
  <c r="P58"/>
  <c r="Q58"/>
  <c r="R58"/>
  <c r="S58"/>
  <c r="H58"/>
  <c r="I65" i="10"/>
  <c r="J65"/>
  <c r="K65"/>
  <c r="L65"/>
  <c r="M65"/>
  <c r="N65"/>
  <c r="O65"/>
  <c r="P65"/>
  <c r="Q65"/>
  <c r="R65"/>
  <c r="S65"/>
  <c r="H65"/>
  <c r="I60" i="9"/>
  <c r="J60"/>
  <c r="K60"/>
  <c r="L60"/>
  <c r="M60"/>
  <c r="N60"/>
  <c r="O60"/>
  <c r="P60"/>
  <c r="Q60"/>
  <c r="R60"/>
  <c r="S60"/>
  <c r="H60"/>
  <c r="I66" i="8"/>
  <c r="J66"/>
  <c r="K66"/>
  <c r="L66"/>
  <c r="M66"/>
  <c r="N66"/>
  <c r="O66"/>
  <c r="P66"/>
  <c r="Q66"/>
  <c r="R66"/>
  <c r="S66"/>
  <c r="H66"/>
  <c r="I60" i="7"/>
  <c r="J60"/>
  <c r="K60"/>
  <c r="L60"/>
  <c r="M60"/>
  <c r="N60"/>
  <c r="O60"/>
  <c r="P60"/>
  <c r="Q60"/>
  <c r="R60"/>
  <c r="S60"/>
  <c r="H60"/>
  <c r="L52" i="36"/>
  <c r="M52"/>
  <c r="N52"/>
  <c r="O52"/>
  <c r="P52"/>
  <c r="Q52"/>
  <c r="R52"/>
  <c r="S52"/>
  <c r="L18"/>
  <c r="L53" s="1"/>
  <c r="M18"/>
  <c r="M53" s="1"/>
  <c r="N18"/>
  <c r="O18"/>
  <c r="O53" s="1"/>
  <c r="P18"/>
  <c r="P53" s="1"/>
  <c r="Q18"/>
  <c r="Q53" s="1"/>
  <c r="R18"/>
  <c r="R53" s="1"/>
  <c r="S18"/>
  <c r="S53" s="1"/>
  <c r="L58" i="35"/>
  <c r="M58"/>
  <c r="N58"/>
  <c r="O58"/>
  <c r="P58"/>
  <c r="Q58"/>
  <c r="R58"/>
  <c r="S58"/>
  <c r="L18"/>
  <c r="L65" s="1"/>
  <c r="M18"/>
  <c r="M65" s="1"/>
  <c r="N18"/>
  <c r="N65" s="1"/>
  <c r="O18"/>
  <c r="O65" s="1"/>
  <c r="P18"/>
  <c r="P65" s="1"/>
  <c r="Q18"/>
  <c r="Q65" s="1"/>
  <c r="R18"/>
  <c r="R65" s="1"/>
  <c r="S18"/>
  <c r="S65" s="1"/>
  <c r="G61"/>
  <c r="G60" s="1"/>
  <c r="D61"/>
  <c r="L55" i="34"/>
  <c r="M55"/>
  <c r="N55"/>
  <c r="O55"/>
  <c r="P55"/>
  <c r="Q55"/>
  <c r="R55"/>
  <c r="S55"/>
  <c r="L21"/>
  <c r="L56" s="1"/>
  <c r="M21"/>
  <c r="M56" s="1"/>
  <c r="N21"/>
  <c r="N56" s="1"/>
  <c r="O21"/>
  <c r="O56" s="1"/>
  <c r="P21"/>
  <c r="P56" s="1"/>
  <c r="Q21"/>
  <c r="Q56" s="1"/>
  <c r="R21"/>
  <c r="R56" s="1"/>
  <c r="S21"/>
  <c r="S56" s="1"/>
  <c r="L51" i="33"/>
  <c r="M51"/>
  <c r="N51"/>
  <c r="O51"/>
  <c r="P51"/>
  <c r="Q51"/>
  <c r="R51"/>
  <c r="S51"/>
  <c r="L19"/>
  <c r="L60" s="1"/>
  <c r="M19"/>
  <c r="M60" s="1"/>
  <c r="N19"/>
  <c r="N60" s="1"/>
  <c r="O19"/>
  <c r="O60" s="1"/>
  <c r="P19"/>
  <c r="P60" s="1"/>
  <c r="Q19"/>
  <c r="R19"/>
  <c r="R60" s="1"/>
  <c r="S19"/>
  <c r="S60" s="1"/>
  <c r="L55" i="32"/>
  <c r="M55"/>
  <c r="N55"/>
  <c r="O55"/>
  <c r="P55"/>
  <c r="Q55"/>
  <c r="R55"/>
  <c r="S55"/>
  <c r="L26"/>
  <c r="L56" s="1"/>
  <c r="M26"/>
  <c r="M56" s="1"/>
  <c r="N26"/>
  <c r="N56" s="1"/>
  <c r="O26"/>
  <c r="O56" s="1"/>
  <c r="P26"/>
  <c r="P56" s="1"/>
  <c r="Q26"/>
  <c r="Q56" s="1"/>
  <c r="R26"/>
  <c r="R56" s="1"/>
  <c r="S26"/>
  <c r="S56" s="1"/>
  <c r="S53" i="31"/>
  <c r="L53"/>
  <c r="M53"/>
  <c r="N53"/>
  <c r="O53"/>
  <c r="P53"/>
  <c r="Q53"/>
  <c r="R53"/>
  <c r="G56"/>
  <c r="G55" s="1"/>
  <c r="D56"/>
  <c r="L26"/>
  <c r="M26"/>
  <c r="N26"/>
  <c r="N60" s="1"/>
  <c r="O26"/>
  <c r="P26"/>
  <c r="Q26"/>
  <c r="R26"/>
  <c r="R60" s="1"/>
  <c r="S26"/>
  <c r="L59" i="30"/>
  <c r="M59"/>
  <c r="N59"/>
  <c r="O59"/>
  <c r="P59"/>
  <c r="Q59"/>
  <c r="R59"/>
  <c r="S59"/>
  <c r="L21"/>
  <c r="L60" s="1"/>
  <c r="M21"/>
  <c r="N21"/>
  <c r="N60" s="1"/>
  <c r="O21"/>
  <c r="O60" s="1"/>
  <c r="P21"/>
  <c r="P60" s="1"/>
  <c r="Q21"/>
  <c r="Q60" s="1"/>
  <c r="R21"/>
  <c r="R60" s="1"/>
  <c r="S21"/>
  <c r="L65" i="29"/>
  <c r="M65"/>
  <c r="N65"/>
  <c r="O65"/>
  <c r="P65"/>
  <c r="Q65"/>
  <c r="R65"/>
  <c r="S65"/>
  <c r="L57"/>
  <c r="M57"/>
  <c r="N57"/>
  <c r="O57"/>
  <c r="P57"/>
  <c r="Q57"/>
  <c r="R57"/>
  <c r="S57"/>
  <c r="G60"/>
  <c r="G59" s="1"/>
  <c r="D60"/>
  <c r="L23"/>
  <c r="M23"/>
  <c r="N23"/>
  <c r="O23"/>
  <c r="P23"/>
  <c r="Q23"/>
  <c r="R23"/>
  <c r="S23"/>
  <c r="L21" i="28"/>
  <c r="M21"/>
  <c r="N21"/>
  <c r="O21"/>
  <c r="P21"/>
  <c r="Q21"/>
  <c r="R21"/>
  <c r="S21"/>
  <c r="G57" i="27"/>
  <c r="G56" s="1"/>
  <c r="L19"/>
  <c r="M19"/>
  <c r="N19"/>
  <c r="N54" s="1"/>
  <c r="O19"/>
  <c r="O54" s="1"/>
  <c r="P19"/>
  <c r="Q19"/>
  <c r="R19"/>
  <c r="R54" s="1"/>
  <c r="S19"/>
  <c r="S54" s="1"/>
  <c r="L21" i="26"/>
  <c r="L62" s="1"/>
  <c r="M21"/>
  <c r="M62" s="1"/>
  <c r="N21"/>
  <c r="N62" s="1"/>
  <c r="O21"/>
  <c r="O62" s="1"/>
  <c r="P21"/>
  <c r="P62" s="1"/>
  <c r="Q21"/>
  <c r="Q62" s="1"/>
  <c r="R21"/>
  <c r="R62" s="1"/>
  <c r="S21"/>
  <c r="S62" s="1"/>
  <c r="S59" i="25"/>
  <c r="L59"/>
  <c r="M59"/>
  <c r="N59"/>
  <c r="O59"/>
  <c r="P59"/>
  <c r="Q59"/>
  <c r="R59"/>
  <c r="G62"/>
  <c r="G61" s="1"/>
  <c r="D62"/>
  <c r="L21"/>
  <c r="M21"/>
  <c r="N21"/>
  <c r="O21"/>
  <c r="P21"/>
  <c r="Q21"/>
  <c r="R21"/>
  <c r="S21"/>
  <c r="L50" i="24"/>
  <c r="M50"/>
  <c r="N50"/>
  <c r="O50"/>
  <c r="P50"/>
  <c r="Q50"/>
  <c r="R50"/>
  <c r="S50"/>
  <c r="L19"/>
  <c r="L51" s="1"/>
  <c r="M19"/>
  <c r="M51" s="1"/>
  <c r="N19"/>
  <c r="N51" s="1"/>
  <c r="O19"/>
  <c r="O51" s="1"/>
  <c r="P19"/>
  <c r="P51" s="1"/>
  <c r="Q19"/>
  <c r="Q51" s="1"/>
  <c r="R19"/>
  <c r="R51" s="1"/>
  <c r="S19"/>
  <c r="S51" s="1"/>
  <c r="L48" i="23"/>
  <c r="M48"/>
  <c r="N48"/>
  <c r="O48"/>
  <c r="P48"/>
  <c r="Q48"/>
  <c r="R48"/>
  <c r="S48"/>
  <c r="G50"/>
  <c r="L19"/>
  <c r="M19"/>
  <c r="N19"/>
  <c r="O19"/>
  <c r="P19"/>
  <c r="Q19"/>
  <c r="R19"/>
  <c r="S19"/>
  <c r="L62" i="22"/>
  <c r="M62"/>
  <c r="N62"/>
  <c r="O62"/>
  <c r="P62"/>
  <c r="Q62"/>
  <c r="R62"/>
  <c r="S62"/>
  <c r="L25"/>
  <c r="L63" s="1"/>
  <c r="M25"/>
  <c r="M63" s="1"/>
  <c r="N25"/>
  <c r="N63" s="1"/>
  <c r="O25"/>
  <c r="O63" s="1"/>
  <c r="P25"/>
  <c r="P63" s="1"/>
  <c r="Q25"/>
  <c r="Q63" s="1"/>
  <c r="R25"/>
  <c r="R63" s="1"/>
  <c r="S25"/>
  <c r="S63" s="1"/>
  <c r="L62" i="21"/>
  <c r="M62"/>
  <c r="N62"/>
  <c r="O62"/>
  <c r="P62"/>
  <c r="Q62"/>
  <c r="R62"/>
  <c r="S62"/>
  <c r="G65"/>
  <c r="G64" s="1"/>
  <c r="D65"/>
  <c r="L25"/>
  <c r="M25"/>
  <c r="N25"/>
  <c r="O25"/>
  <c r="P25"/>
  <c r="Q25"/>
  <c r="R25"/>
  <c r="S25"/>
  <c r="L65" i="20"/>
  <c r="M65"/>
  <c r="N65"/>
  <c r="O65"/>
  <c r="P65"/>
  <c r="Q65"/>
  <c r="R65"/>
  <c r="S65"/>
  <c r="L19"/>
  <c r="L66" s="1"/>
  <c r="M19"/>
  <c r="M66" s="1"/>
  <c r="N19"/>
  <c r="N66" s="1"/>
  <c r="O19"/>
  <c r="O66" s="1"/>
  <c r="P19"/>
  <c r="P66" s="1"/>
  <c r="Q19"/>
  <c r="Q66" s="1"/>
  <c r="R19"/>
  <c r="R66" s="1"/>
  <c r="S19"/>
  <c r="S66" s="1"/>
  <c r="L19" i="19"/>
  <c r="M19"/>
  <c r="N19"/>
  <c r="O19"/>
  <c r="P19"/>
  <c r="Q19"/>
  <c r="R19"/>
  <c r="S19"/>
  <c r="L64" i="18"/>
  <c r="M64"/>
  <c r="N64"/>
  <c r="O64"/>
  <c r="P64"/>
  <c r="Q64"/>
  <c r="R64"/>
  <c r="S64"/>
  <c r="L26"/>
  <c r="L65" s="1"/>
  <c r="M26"/>
  <c r="M65" s="1"/>
  <c r="N26"/>
  <c r="N65" s="1"/>
  <c r="O26"/>
  <c r="O65" s="1"/>
  <c r="P26"/>
  <c r="P65" s="1"/>
  <c r="Q26"/>
  <c r="Q65" s="1"/>
  <c r="R26"/>
  <c r="R65" s="1"/>
  <c r="S26"/>
  <c r="S65" s="1"/>
  <c r="L62" i="16"/>
  <c r="M62"/>
  <c r="N62"/>
  <c r="O62"/>
  <c r="P62"/>
  <c r="Q62"/>
  <c r="R62"/>
  <c r="S62"/>
  <c r="G65"/>
  <c r="G64" s="1"/>
  <c r="D65"/>
  <c r="L26"/>
  <c r="M26"/>
  <c r="N26"/>
  <c r="O26"/>
  <c r="P26"/>
  <c r="Q26"/>
  <c r="R26"/>
  <c r="S26"/>
  <c r="L54" i="13"/>
  <c r="M54"/>
  <c r="N54"/>
  <c r="O54"/>
  <c r="P54"/>
  <c r="Q54"/>
  <c r="R54"/>
  <c r="S54"/>
  <c r="G57"/>
  <c r="G56" s="1"/>
  <c r="D57"/>
  <c r="L20"/>
  <c r="M20"/>
  <c r="N20"/>
  <c r="O20"/>
  <c r="P20"/>
  <c r="Q20"/>
  <c r="R20"/>
  <c r="S20"/>
  <c r="L59" i="12"/>
  <c r="M59"/>
  <c r="N59"/>
  <c r="O59"/>
  <c r="P59"/>
  <c r="Q59"/>
  <c r="R59"/>
  <c r="S59"/>
  <c r="G62"/>
  <c r="G61" s="1"/>
  <c r="D62"/>
  <c r="L25"/>
  <c r="M25"/>
  <c r="M66" s="1"/>
  <c r="N25"/>
  <c r="O25"/>
  <c r="P25"/>
  <c r="Q25"/>
  <c r="Q66" s="1"/>
  <c r="R25"/>
  <c r="S25"/>
  <c r="L52" i="11"/>
  <c r="M52"/>
  <c r="N52"/>
  <c r="O52"/>
  <c r="P52"/>
  <c r="Q52"/>
  <c r="R52"/>
  <c r="S52"/>
  <c r="G55"/>
  <c r="G54" s="1"/>
  <c r="D55"/>
  <c r="L24"/>
  <c r="M24"/>
  <c r="N24"/>
  <c r="O24"/>
  <c r="P24"/>
  <c r="Q24"/>
  <c r="R24"/>
  <c r="S24"/>
  <c r="L57" i="10"/>
  <c r="M57"/>
  <c r="N57"/>
  <c r="O57"/>
  <c r="P57"/>
  <c r="Q57"/>
  <c r="R57"/>
  <c r="S57"/>
  <c r="G60"/>
  <c r="G59" s="1"/>
  <c r="D60"/>
  <c r="L20"/>
  <c r="M20"/>
  <c r="N20"/>
  <c r="O20"/>
  <c r="P20"/>
  <c r="Q20"/>
  <c r="R20"/>
  <c r="S20"/>
  <c r="G57" i="9"/>
  <c r="G56" s="1"/>
  <c r="L23"/>
  <c r="M23"/>
  <c r="N23"/>
  <c r="N61" s="1"/>
  <c r="O23"/>
  <c r="O61" s="1"/>
  <c r="P23"/>
  <c r="Q23"/>
  <c r="R23"/>
  <c r="R61" s="1"/>
  <c r="S23"/>
  <c r="S61" s="1"/>
  <c r="L60" i="8"/>
  <c r="M60"/>
  <c r="N60"/>
  <c r="O60"/>
  <c r="P60"/>
  <c r="Q60"/>
  <c r="R60"/>
  <c r="S60"/>
  <c r="G63"/>
  <c r="G62" s="1"/>
  <c r="D63"/>
  <c r="L19"/>
  <c r="M19"/>
  <c r="N19"/>
  <c r="O19"/>
  <c r="P19"/>
  <c r="Q19"/>
  <c r="R19"/>
  <c r="S19"/>
  <c r="L54" i="7"/>
  <c r="M54"/>
  <c r="N54"/>
  <c r="O54"/>
  <c r="P54"/>
  <c r="Q54"/>
  <c r="R54"/>
  <c r="S54"/>
  <c r="L21"/>
  <c r="M21"/>
  <c r="M61" s="1"/>
  <c r="N21"/>
  <c r="O21"/>
  <c r="P21"/>
  <c r="Q21"/>
  <c r="Q61" s="1"/>
  <c r="R21"/>
  <c r="S21"/>
  <c r="G57"/>
  <c r="G56" s="1"/>
  <c r="D57"/>
  <c r="I63" i="6"/>
  <c r="J63"/>
  <c r="K63"/>
  <c r="L63"/>
  <c r="M63"/>
  <c r="N63"/>
  <c r="O63"/>
  <c r="P63"/>
  <c r="Q63"/>
  <c r="R63"/>
  <c r="S63"/>
  <c r="H63"/>
  <c r="Q66" i="25" l="1"/>
  <c r="M66"/>
  <c r="M60" i="30"/>
  <c r="P66" i="29"/>
  <c r="L66"/>
  <c r="Q66" i="10"/>
  <c r="L61" i="9"/>
  <c r="Q59" i="11"/>
  <c r="M59"/>
  <c r="G9" i="43"/>
  <c r="Q60" i="33"/>
  <c r="L67" i="8"/>
  <c r="P69" i="16"/>
  <c r="N69" i="21"/>
  <c r="O60" i="31"/>
  <c r="O60" i="40"/>
  <c r="S61" i="7"/>
  <c r="O61" i="13"/>
  <c r="P66" i="12"/>
  <c r="L69" i="16"/>
  <c r="R69" i="21"/>
  <c r="S60" i="31"/>
  <c r="N53" i="36"/>
  <c r="K60" i="40"/>
  <c r="S60"/>
  <c r="Q61" i="13"/>
  <c r="M61"/>
  <c r="Q72" i="19"/>
  <c r="H60" i="39"/>
  <c r="L60"/>
  <c r="P60"/>
  <c r="H60" i="40"/>
  <c r="P60"/>
  <c r="G52"/>
  <c r="N61" i="7"/>
  <c r="P61" i="9"/>
  <c r="R66" i="12"/>
  <c r="N66"/>
  <c r="G55" i="38"/>
  <c r="O61"/>
  <c r="S61"/>
  <c r="I60" i="39"/>
  <c r="M60"/>
  <c r="Q60"/>
  <c r="K60"/>
  <c r="P58" i="43"/>
  <c r="S60" i="30"/>
  <c r="G28" i="43"/>
  <c r="G25"/>
  <c r="G35" i="38"/>
  <c r="P61" i="13"/>
  <c r="L61"/>
  <c r="S55" i="23"/>
  <c r="O55"/>
  <c r="G19" i="40"/>
  <c r="I60"/>
  <c r="M60"/>
  <c r="Q60"/>
  <c r="G21" i="42"/>
  <c r="G39"/>
  <c r="G26" i="45"/>
  <c r="G44" i="47"/>
  <c r="P66" i="10"/>
  <c r="L66"/>
  <c r="R59" i="11"/>
  <c r="N59"/>
  <c r="P59"/>
  <c r="L59"/>
  <c r="L66" i="12"/>
  <c r="N69" i="16"/>
  <c r="P60" i="31"/>
  <c r="L60"/>
  <c r="H61" i="38"/>
  <c r="S66" i="12"/>
  <c r="O66"/>
  <c r="Q69" i="16"/>
  <c r="M69"/>
  <c r="S69" i="21"/>
  <c r="O69"/>
  <c r="Q66" i="29"/>
  <c r="M66"/>
  <c r="Q60" i="31"/>
  <c r="M60"/>
  <c r="Q61" i="9"/>
  <c r="M61"/>
  <c r="R66" i="29"/>
  <c r="N66"/>
  <c r="S66"/>
  <c r="O66"/>
  <c r="R66" i="25"/>
  <c r="N66"/>
  <c r="S66"/>
  <c r="P66"/>
  <c r="L66"/>
  <c r="O66"/>
  <c r="Q69" i="21"/>
  <c r="M69"/>
  <c r="P69"/>
  <c r="L69"/>
  <c r="S69" i="16"/>
  <c r="O69"/>
  <c r="R69"/>
  <c r="S61" i="13"/>
  <c r="S59" i="11"/>
  <c r="O59"/>
  <c r="G9" i="44"/>
  <c r="O66" i="10"/>
  <c r="M66"/>
  <c r="S66"/>
  <c r="G28" i="42"/>
  <c r="I64"/>
  <c r="Q64"/>
  <c r="R67" i="8"/>
  <c r="N67"/>
  <c r="S67"/>
  <c r="O67"/>
  <c r="M67"/>
  <c r="G9" i="47"/>
  <c r="G40"/>
  <c r="H58"/>
  <c r="L58"/>
  <c r="P58"/>
  <c r="R61" i="13"/>
  <c r="N61"/>
  <c r="G29" i="44"/>
  <c r="R66" i="10"/>
  <c r="N66"/>
  <c r="G48" i="41"/>
  <c r="P61" i="7"/>
  <c r="R61"/>
  <c r="L61"/>
  <c r="O61"/>
  <c r="Q55" i="23"/>
  <c r="R55"/>
  <c r="N55"/>
  <c r="P55"/>
  <c r="L55"/>
  <c r="M55"/>
  <c r="S58" i="28"/>
  <c r="S59" s="1"/>
  <c r="Q58"/>
  <c r="Q59" s="1"/>
  <c r="O58"/>
  <c r="O59" s="1"/>
  <c r="M58"/>
  <c r="M59" s="1"/>
  <c r="R58"/>
  <c r="R59" s="1"/>
  <c r="P58"/>
  <c r="P59" s="1"/>
  <c r="N58"/>
  <c r="N59" s="1"/>
  <c r="L58"/>
  <c r="L59" s="1"/>
  <c r="Q54" i="27"/>
  <c r="Q63" s="1"/>
  <c r="M54"/>
  <c r="M63" s="1"/>
  <c r="S63"/>
  <c r="O63"/>
  <c r="P54"/>
  <c r="P63" s="1"/>
  <c r="L54"/>
  <c r="L63" s="1"/>
  <c r="R63"/>
  <c r="N63"/>
  <c r="P72" i="19"/>
  <c r="G9" i="40"/>
  <c r="J60" i="39"/>
  <c r="N60"/>
  <c r="R60"/>
  <c r="O60"/>
  <c r="S60"/>
  <c r="R61" i="38"/>
  <c r="K61"/>
  <c r="J61"/>
  <c r="I61"/>
  <c r="G29" i="47"/>
  <c r="K58"/>
  <c r="O58"/>
  <c r="S58"/>
  <c r="J58"/>
  <c r="N58"/>
  <c r="R58"/>
  <c r="I58"/>
  <c r="M58"/>
  <c r="Q58"/>
  <c r="G35"/>
  <c r="G27" i="46"/>
  <c r="G9"/>
  <c r="H63"/>
  <c r="L63"/>
  <c r="I63"/>
  <c r="M63"/>
  <c r="Q63"/>
  <c r="G35"/>
  <c r="G54"/>
  <c r="K63"/>
  <c r="O63"/>
  <c r="S63"/>
  <c r="G45"/>
  <c r="G50"/>
  <c r="J63"/>
  <c r="N63"/>
  <c r="R63"/>
  <c r="Q54" i="45"/>
  <c r="H54"/>
  <c r="L54"/>
  <c r="P54"/>
  <c r="I54"/>
  <c r="M54"/>
  <c r="K54"/>
  <c r="O54"/>
  <c r="S54"/>
  <c r="G9"/>
  <c r="J54"/>
  <c r="N54"/>
  <c r="R54"/>
  <c r="G37"/>
  <c r="G22" i="44"/>
  <c r="G38"/>
  <c r="H58" i="43"/>
  <c r="G38"/>
  <c r="M58"/>
  <c r="L58"/>
  <c r="K58"/>
  <c r="O58"/>
  <c r="S58"/>
  <c r="J58"/>
  <c r="N58"/>
  <c r="R58"/>
  <c r="I58"/>
  <c r="Q58"/>
  <c r="M64" i="42"/>
  <c r="G49"/>
  <c r="J64"/>
  <c r="N64"/>
  <c r="R64"/>
  <c r="H64"/>
  <c r="L64"/>
  <c r="P64"/>
  <c r="G9"/>
  <c r="K64"/>
  <c r="O64"/>
  <c r="S64"/>
  <c r="G40" i="41"/>
  <c r="G9"/>
  <c r="G23"/>
  <c r="G30"/>
  <c r="G30" i="40"/>
  <c r="G41"/>
  <c r="G48"/>
  <c r="G27"/>
  <c r="G25" i="39"/>
  <c r="G47"/>
  <c r="G9"/>
  <c r="G11" i="38"/>
  <c r="G23"/>
  <c r="G51"/>
  <c r="G15"/>
  <c r="G37" i="39"/>
  <c r="G21"/>
  <c r="G44" i="38"/>
  <c r="Q67" i="8"/>
  <c r="P67"/>
  <c r="L72" i="19"/>
  <c r="M72"/>
  <c r="S72"/>
  <c r="O72"/>
  <c r="R72"/>
  <c r="N72"/>
  <c r="G60" i="6"/>
  <c r="G59" s="1"/>
  <c r="D60"/>
  <c r="G58" i="47" l="1"/>
  <c r="E61" i="43"/>
  <c r="G58" s="1"/>
  <c r="E67" i="42"/>
  <c r="G64" s="1"/>
  <c r="G54" i="45"/>
  <c r="G61" i="38"/>
  <c r="E64" i="44"/>
  <c r="G61" s="1"/>
  <c r="G60" i="39"/>
  <c r="E60" i="41"/>
  <c r="G57" s="1"/>
  <c r="E63" i="40"/>
  <c r="G60" s="1"/>
  <c r="E66" i="46"/>
  <c r="G63" s="1"/>
  <c r="I62" i="5"/>
  <c r="J62"/>
  <c r="K62"/>
  <c r="L62"/>
  <c r="M62"/>
  <c r="N62"/>
  <c r="O62"/>
  <c r="P62"/>
  <c r="Q62"/>
  <c r="R62"/>
  <c r="S62"/>
  <c r="H62"/>
  <c r="I56"/>
  <c r="J56"/>
  <c r="K56"/>
  <c r="L56"/>
  <c r="M56"/>
  <c r="N56"/>
  <c r="O56"/>
  <c r="P56"/>
  <c r="Q56"/>
  <c r="R56"/>
  <c r="S56"/>
  <c r="H56"/>
  <c r="L19"/>
  <c r="M19"/>
  <c r="M63" s="1"/>
  <c r="N19"/>
  <c r="O19"/>
  <c r="P19"/>
  <c r="Q19"/>
  <c r="R19"/>
  <c r="S19"/>
  <c r="L57" i="6"/>
  <c r="M57"/>
  <c r="N57"/>
  <c r="O57"/>
  <c r="P57"/>
  <c r="Q57"/>
  <c r="R57"/>
  <c r="S57"/>
  <c r="L25"/>
  <c r="L64" s="1"/>
  <c r="M25"/>
  <c r="M64" s="1"/>
  <c r="N25"/>
  <c r="N64" s="1"/>
  <c r="O25"/>
  <c r="O64" s="1"/>
  <c r="P25"/>
  <c r="Q25"/>
  <c r="R25"/>
  <c r="R64" s="1"/>
  <c r="S25"/>
  <c r="S64" s="1"/>
  <c r="I66" i="4"/>
  <c r="J66"/>
  <c r="K66"/>
  <c r="L66"/>
  <c r="M66"/>
  <c r="N66"/>
  <c r="O66"/>
  <c r="P66"/>
  <c r="Q66"/>
  <c r="R66"/>
  <c r="S66"/>
  <c r="H66"/>
  <c r="G59"/>
  <c r="G58" s="1"/>
  <c r="D59"/>
  <c r="M56"/>
  <c r="N56"/>
  <c r="O56"/>
  <c r="P56"/>
  <c r="Q56"/>
  <c r="R56"/>
  <c r="S56"/>
  <c r="L56"/>
  <c r="M21"/>
  <c r="N21"/>
  <c r="O21"/>
  <c r="P21"/>
  <c r="Q21"/>
  <c r="R21"/>
  <c r="S21"/>
  <c r="L21"/>
  <c r="G22" i="18"/>
  <c r="G20" i="16"/>
  <c r="D20"/>
  <c r="G29" i="7"/>
  <c r="D29"/>
  <c r="G28"/>
  <c r="D28"/>
  <c r="G27"/>
  <c r="D27"/>
  <c r="G26"/>
  <c r="D26"/>
  <c r="G25"/>
  <c r="D25"/>
  <c r="G24"/>
  <c r="D24"/>
  <c r="G24" i="5"/>
  <c r="D24"/>
  <c r="G23"/>
  <c r="D23"/>
  <c r="G22"/>
  <c r="D22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7"/>
  <c r="D27"/>
  <c r="G26"/>
  <c r="D26"/>
  <c r="D38"/>
  <c r="G38"/>
  <c r="D39"/>
  <c r="G39"/>
  <c r="Q64" i="6" l="1"/>
  <c r="Q63" i="5"/>
  <c r="S67" i="4"/>
  <c r="O67"/>
  <c r="R63" i="5"/>
  <c r="N63"/>
  <c r="R67" i="4"/>
  <c r="N67"/>
  <c r="O63" i="5"/>
  <c r="P63"/>
  <c r="L63"/>
  <c r="S63"/>
  <c r="L67" i="4"/>
  <c r="M67"/>
  <c r="P64" i="6"/>
  <c r="P67" i="4"/>
  <c r="Q67"/>
  <c r="G23" i="7"/>
  <c r="G21" i="5"/>
  <c r="G25"/>
  <c r="K52" i="36" l="1"/>
  <c r="J52"/>
  <c r="I52"/>
  <c r="H52"/>
  <c r="G51"/>
  <c r="G50" s="1"/>
  <c r="D51"/>
  <c r="G47"/>
  <c r="D47"/>
  <c r="G46"/>
  <c r="D46"/>
  <c r="G45"/>
  <c r="D45"/>
  <c r="G43"/>
  <c r="D43"/>
  <c r="G42"/>
  <c r="D42"/>
  <c r="G41"/>
  <c r="D41"/>
  <c r="G40"/>
  <c r="D40"/>
  <c r="G39"/>
  <c r="D39"/>
  <c r="G38"/>
  <c r="D38"/>
  <c r="G37"/>
  <c r="D37"/>
  <c r="G36"/>
  <c r="D36"/>
  <c r="G35"/>
  <c r="D35"/>
  <c r="G34"/>
  <c r="D34"/>
  <c r="G33"/>
  <c r="D33"/>
  <c r="G31"/>
  <c r="D31"/>
  <c r="G30"/>
  <c r="D30"/>
  <c r="G29"/>
  <c r="D29"/>
  <c r="G28"/>
  <c r="D28"/>
  <c r="G27"/>
  <c r="D27"/>
  <c r="G25"/>
  <c r="D25"/>
  <c r="G24"/>
  <c r="D24"/>
  <c r="G23"/>
  <c r="D23"/>
  <c r="G22"/>
  <c r="D22"/>
  <c r="G21"/>
  <c r="D21"/>
  <c r="K18"/>
  <c r="J18"/>
  <c r="I18"/>
  <c r="H18"/>
  <c r="G17"/>
  <c r="G16" s="1"/>
  <c r="D17"/>
  <c r="G15"/>
  <c r="G14" s="1"/>
  <c r="D15"/>
  <c r="G13"/>
  <c r="D13"/>
  <c r="G12"/>
  <c r="D12"/>
  <c r="G11"/>
  <c r="D11"/>
  <c r="G10"/>
  <c r="D10"/>
  <c r="D42" i="35"/>
  <c r="D43"/>
  <c r="G42"/>
  <c r="G40"/>
  <c r="G39"/>
  <c r="G38"/>
  <c r="G37"/>
  <c r="D37"/>
  <c r="D38"/>
  <c r="D39"/>
  <c r="G36"/>
  <c r="G35"/>
  <c r="D35"/>
  <c r="D36"/>
  <c r="D40"/>
  <c r="D41"/>
  <c r="G63"/>
  <c r="G62" s="1"/>
  <c r="D63"/>
  <c r="K58"/>
  <c r="J58"/>
  <c r="I58"/>
  <c r="H58"/>
  <c r="G57"/>
  <c r="G56" s="1"/>
  <c r="D57"/>
  <c r="G55"/>
  <c r="D55"/>
  <c r="G54"/>
  <c r="D54"/>
  <c r="G53"/>
  <c r="D53"/>
  <c r="G52"/>
  <c r="D52"/>
  <c r="G51"/>
  <c r="D51"/>
  <c r="G50"/>
  <c r="D50"/>
  <c r="G49"/>
  <c r="D49"/>
  <c r="G47"/>
  <c r="D47"/>
  <c r="G46"/>
  <c r="D46"/>
  <c r="G45"/>
  <c r="D45"/>
  <c r="G43"/>
  <c r="G41"/>
  <c r="G34"/>
  <c r="D34"/>
  <c r="G33"/>
  <c r="D33"/>
  <c r="G31"/>
  <c r="D31"/>
  <c r="G30"/>
  <c r="D30"/>
  <c r="G29"/>
  <c r="D29"/>
  <c r="G28"/>
  <c r="D28"/>
  <c r="G27"/>
  <c r="D27"/>
  <c r="G25"/>
  <c r="D25"/>
  <c r="G24"/>
  <c r="D24"/>
  <c r="G23"/>
  <c r="D23"/>
  <c r="G22"/>
  <c r="D22"/>
  <c r="G21"/>
  <c r="D21"/>
  <c r="K18"/>
  <c r="J18"/>
  <c r="I18"/>
  <c r="H18"/>
  <c r="G17"/>
  <c r="G16" s="1"/>
  <c r="D17"/>
  <c r="G15"/>
  <c r="G14" s="1"/>
  <c r="D15"/>
  <c r="G13"/>
  <c r="D13"/>
  <c r="G12"/>
  <c r="D12"/>
  <c r="G11"/>
  <c r="D11"/>
  <c r="G10"/>
  <c r="D10"/>
  <c r="K55" i="34"/>
  <c r="J55"/>
  <c r="I55"/>
  <c r="H55"/>
  <c r="G54"/>
  <c r="G53" s="1"/>
  <c r="D54"/>
  <c r="G52"/>
  <c r="G51" s="1"/>
  <c r="D52"/>
  <c r="G50"/>
  <c r="D50"/>
  <c r="G49"/>
  <c r="D49"/>
  <c r="G47"/>
  <c r="D47"/>
  <c r="G46"/>
  <c r="D46"/>
  <c r="G45"/>
  <c r="D45"/>
  <c r="G43"/>
  <c r="D43"/>
  <c r="G42"/>
  <c r="D42"/>
  <c r="G41"/>
  <c r="D41"/>
  <c r="G40"/>
  <c r="D40"/>
  <c r="G38"/>
  <c r="D38"/>
  <c r="G37"/>
  <c r="D37"/>
  <c r="G36"/>
  <c r="D36"/>
  <c r="G35"/>
  <c r="D35"/>
  <c r="G34"/>
  <c r="D34"/>
  <c r="G33"/>
  <c r="D33"/>
  <c r="G32"/>
  <c r="D32"/>
  <c r="G31"/>
  <c r="D31"/>
  <c r="G30"/>
  <c r="D30"/>
  <c r="G28"/>
  <c r="D28"/>
  <c r="G27"/>
  <c r="D27"/>
  <c r="G26"/>
  <c r="D26"/>
  <c r="G25"/>
  <c r="D25"/>
  <c r="G24"/>
  <c r="D24"/>
  <c r="B22"/>
  <c r="K21"/>
  <c r="K56" s="1"/>
  <c r="J21"/>
  <c r="J56" s="1"/>
  <c r="I21"/>
  <c r="H21"/>
  <c r="G20"/>
  <c r="G19" s="1"/>
  <c r="D20"/>
  <c r="D19"/>
  <c r="G16"/>
  <c r="G15" s="1"/>
  <c r="D16"/>
  <c r="G14"/>
  <c r="D14"/>
  <c r="G13"/>
  <c r="D13"/>
  <c r="G12"/>
  <c r="D12"/>
  <c r="G11"/>
  <c r="D11"/>
  <c r="G10"/>
  <c r="D10"/>
  <c r="G25" i="33"/>
  <c r="G58"/>
  <c r="G57" s="1"/>
  <c r="D58"/>
  <c r="K51"/>
  <c r="J51"/>
  <c r="I51"/>
  <c r="H51"/>
  <c r="G50"/>
  <c r="G49" s="1"/>
  <c r="D50"/>
  <c r="G48"/>
  <c r="D48"/>
  <c r="G47"/>
  <c r="D47"/>
  <c r="G45"/>
  <c r="D45"/>
  <c r="G44"/>
  <c r="D44"/>
  <c r="G43"/>
  <c r="D43"/>
  <c r="G41"/>
  <c r="D41"/>
  <c r="G40"/>
  <c r="G39"/>
  <c r="D39"/>
  <c r="G38"/>
  <c r="D38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6"/>
  <c r="D26"/>
  <c r="D25"/>
  <c r="G24"/>
  <c r="D24"/>
  <c r="G23"/>
  <c r="D23"/>
  <c r="G22"/>
  <c r="D22"/>
  <c r="B20"/>
  <c r="K19"/>
  <c r="J19"/>
  <c r="I19"/>
  <c r="H19"/>
  <c r="G18"/>
  <c r="G17" s="1"/>
  <c r="D18"/>
  <c r="D17"/>
  <c r="G14"/>
  <c r="D14"/>
  <c r="G13"/>
  <c r="D13"/>
  <c r="G12"/>
  <c r="D12"/>
  <c r="G11"/>
  <c r="D11"/>
  <c r="G10"/>
  <c r="D10"/>
  <c r="G48" i="34" l="1"/>
  <c r="I56"/>
  <c r="H53" i="36"/>
  <c r="H56" i="34"/>
  <c r="I53" i="36"/>
  <c r="J53"/>
  <c r="K53"/>
  <c r="I65" i="35"/>
  <c r="G20" i="36"/>
  <c r="K65" i="35"/>
  <c r="J65"/>
  <c r="H65"/>
  <c r="K60" i="33"/>
  <c r="H60"/>
  <c r="G44" i="36"/>
  <c r="G32"/>
  <c r="G26"/>
  <c r="G48" i="35"/>
  <c r="G44"/>
  <c r="G29" i="34"/>
  <c r="G9"/>
  <c r="G42" i="33"/>
  <c r="G37"/>
  <c r="G9"/>
  <c r="G9" i="36"/>
  <c r="G20" i="35"/>
  <c r="G26"/>
  <c r="G32"/>
  <c r="G9"/>
  <c r="G44" i="34"/>
  <c r="G39"/>
  <c r="G23"/>
  <c r="G46" i="33"/>
  <c r="J60"/>
  <c r="I60"/>
  <c r="G27"/>
  <c r="G21"/>
  <c r="K55" i="32"/>
  <c r="J55"/>
  <c r="I55"/>
  <c r="H55"/>
  <c r="G54"/>
  <c r="G53" s="1"/>
  <c r="D54"/>
  <c r="G52"/>
  <c r="G51" s="1"/>
  <c r="D52"/>
  <c r="G50"/>
  <c r="D50"/>
  <c r="G49"/>
  <c r="D49"/>
  <c r="G47"/>
  <c r="D47"/>
  <c r="G46"/>
  <c r="D46"/>
  <c r="G45"/>
  <c r="D45"/>
  <c r="G44"/>
  <c r="D44"/>
  <c r="G43"/>
  <c r="D43"/>
  <c r="G42"/>
  <c r="D42"/>
  <c r="G41"/>
  <c r="D41"/>
  <c r="G40"/>
  <c r="D40"/>
  <c r="G38"/>
  <c r="D38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K26"/>
  <c r="J26"/>
  <c r="J56" s="1"/>
  <c r="I26"/>
  <c r="I56" s="1"/>
  <c r="H26"/>
  <c r="H56" s="1"/>
  <c r="G25"/>
  <c r="G24" s="1"/>
  <c r="D25"/>
  <c r="G23"/>
  <c r="D23"/>
  <c r="G22"/>
  <c r="D22"/>
  <c r="G21"/>
  <c r="D21"/>
  <c r="G19"/>
  <c r="D19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E59" i="34" l="1"/>
  <c r="G56" s="1"/>
  <c r="G48" i="32"/>
  <c r="G53" i="36"/>
  <c r="E63" i="33"/>
  <c r="G60" s="1"/>
  <c r="E68" i="35"/>
  <c r="G65" s="1"/>
  <c r="K56" i="32"/>
  <c r="G20"/>
  <c r="G9"/>
  <c r="G28"/>
  <c r="G39"/>
  <c r="G18" i="31"/>
  <c r="D18"/>
  <c r="G12"/>
  <c r="D12"/>
  <c r="G49"/>
  <c r="D49"/>
  <c r="H53"/>
  <c r="I53"/>
  <c r="J53"/>
  <c r="K53"/>
  <c r="G58"/>
  <c r="G57" s="1"/>
  <c r="D58"/>
  <c r="G52"/>
  <c r="G51" s="1"/>
  <c r="D52"/>
  <c r="G50"/>
  <c r="D50"/>
  <c r="G47"/>
  <c r="D47"/>
  <c r="G46"/>
  <c r="D46"/>
  <c r="G45"/>
  <c r="D45"/>
  <c r="G44"/>
  <c r="D44"/>
  <c r="G43"/>
  <c r="D43"/>
  <c r="G42"/>
  <c r="D42"/>
  <c r="G41"/>
  <c r="D41"/>
  <c r="G40"/>
  <c r="D40"/>
  <c r="G38"/>
  <c r="D38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K26"/>
  <c r="J26"/>
  <c r="I26"/>
  <c r="H26"/>
  <c r="G25"/>
  <c r="G24" s="1"/>
  <c r="D25"/>
  <c r="G23"/>
  <c r="D23"/>
  <c r="G22"/>
  <c r="D22"/>
  <c r="G21"/>
  <c r="D21"/>
  <c r="G19"/>
  <c r="D19"/>
  <c r="G17"/>
  <c r="D17"/>
  <c r="G16"/>
  <c r="D16"/>
  <c r="G15"/>
  <c r="D15"/>
  <c r="G14"/>
  <c r="D14"/>
  <c r="G13"/>
  <c r="D13"/>
  <c r="G11"/>
  <c r="D11"/>
  <c r="G10"/>
  <c r="D10"/>
  <c r="E59" i="32" l="1"/>
  <c r="G56" s="1"/>
  <c r="J60" i="31"/>
  <c r="G48"/>
  <c r="H60"/>
  <c r="G39"/>
  <c r="G9"/>
  <c r="G20"/>
  <c r="I60"/>
  <c r="G28"/>
  <c r="K60"/>
  <c r="K59" i="30"/>
  <c r="J59"/>
  <c r="I59"/>
  <c r="H59"/>
  <c r="G58"/>
  <c r="G57" s="1"/>
  <c r="D58"/>
  <c r="G56"/>
  <c r="G55" s="1"/>
  <c r="D56"/>
  <c r="G54"/>
  <c r="G53" s="1"/>
  <c r="D54"/>
  <c r="G49"/>
  <c r="D49"/>
  <c r="G48"/>
  <c r="D48"/>
  <c r="G47"/>
  <c r="D47"/>
  <c r="G46"/>
  <c r="D46"/>
  <c r="G45"/>
  <c r="D45"/>
  <c r="G44"/>
  <c r="D44"/>
  <c r="G43"/>
  <c r="D43"/>
  <c r="G42"/>
  <c r="D42"/>
  <c r="G41"/>
  <c r="D41"/>
  <c r="G39"/>
  <c r="D39"/>
  <c r="G38"/>
  <c r="D38"/>
  <c r="G37"/>
  <c r="D37"/>
  <c r="G36"/>
  <c r="D36"/>
  <c r="G35"/>
  <c r="D35"/>
  <c r="G34"/>
  <c r="D34"/>
  <c r="G33"/>
  <c r="D33"/>
  <c r="G32"/>
  <c r="D32"/>
  <c r="G30"/>
  <c r="D30"/>
  <c r="G29"/>
  <c r="D29"/>
  <c r="G28"/>
  <c r="D28"/>
  <c r="G27"/>
  <c r="D27"/>
  <c r="G26"/>
  <c r="D26"/>
  <c r="G25"/>
  <c r="D25"/>
  <c r="G24"/>
  <c r="D24"/>
  <c r="B22"/>
  <c r="K21"/>
  <c r="J21"/>
  <c r="I21"/>
  <c r="I60" s="1"/>
  <c r="H21"/>
  <c r="G20"/>
  <c r="G19" s="1"/>
  <c r="D20"/>
  <c r="G18"/>
  <c r="D18"/>
  <c r="G17"/>
  <c r="D17"/>
  <c r="G16"/>
  <c r="D16"/>
  <c r="G14"/>
  <c r="D14"/>
  <c r="G13"/>
  <c r="D13"/>
  <c r="G12"/>
  <c r="D12"/>
  <c r="G11"/>
  <c r="D11"/>
  <c r="G10"/>
  <c r="D10"/>
  <c r="G50" i="29"/>
  <c r="D50"/>
  <c r="G51"/>
  <c r="D51"/>
  <c r="J60" i="30" l="1"/>
  <c r="H60"/>
  <c r="E63" i="31"/>
  <c r="G60" s="1"/>
  <c r="K60" i="30"/>
  <c r="G23"/>
  <c r="G9"/>
  <c r="G15"/>
  <c r="G31"/>
  <c r="G40"/>
  <c r="D44" i="29"/>
  <c r="G31"/>
  <c r="D31"/>
  <c r="G30"/>
  <c r="D30"/>
  <c r="E63" i="30" l="1"/>
  <c r="G60" s="1"/>
  <c r="J65" i="29"/>
  <c r="I65"/>
  <c r="H65"/>
  <c r="G64"/>
  <c r="G63" s="1"/>
  <c r="D64"/>
  <c r="K57"/>
  <c r="J57"/>
  <c r="I57"/>
  <c r="H57"/>
  <c r="G56"/>
  <c r="G55" s="1"/>
  <c r="D56"/>
  <c r="G49"/>
  <c r="D49"/>
  <c r="G48"/>
  <c r="D48"/>
  <c r="G47"/>
  <c r="D47"/>
  <c r="G46"/>
  <c r="D46"/>
  <c r="G45"/>
  <c r="D45"/>
  <c r="G44"/>
  <c r="G43"/>
  <c r="D43"/>
  <c r="G41"/>
  <c r="D41"/>
  <c r="G40"/>
  <c r="D40"/>
  <c r="G39"/>
  <c r="D39"/>
  <c r="G38"/>
  <c r="D38"/>
  <c r="G37"/>
  <c r="D37"/>
  <c r="G36"/>
  <c r="D36"/>
  <c r="G35"/>
  <c r="D35"/>
  <c r="G34"/>
  <c r="D34"/>
  <c r="G32"/>
  <c r="D32"/>
  <c r="G29"/>
  <c r="D29"/>
  <c r="G28"/>
  <c r="D28"/>
  <c r="G27"/>
  <c r="D27"/>
  <c r="G26"/>
  <c r="D26"/>
  <c r="B24"/>
  <c r="K23"/>
  <c r="J23"/>
  <c r="I23"/>
  <c r="H23"/>
  <c r="G22"/>
  <c r="G21" s="1"/>
  <c r="D22"/>
  <c r="G18"/>
  <c r="D18"/>
  <c r="G17"/>
  <c r="D17"/>
  <c r="G16"/>
  <c r="D16"/>
  <c r="G14"/>
  <c r="D14"/>
  <c r="G13"/>
  <c r="D13"/>
  <c r="G12"/>
  <c r="D12"/>
  <c r="G11"/>
  <c r="D11"/>
  <c r="G10"/>
  <c r="D10"/>
  <c r="H58" i="28"/>
  <c r="G57"/>
  <c r="G56" s="1"/>
  <c r="D57"/>
  <c r="G55"/>
  <c r="G54" s="1"/>
  <c r="D55"/>
  <c r="G53"/>
  <c r="G52" s="1"/>
  <c r="D53"/>
  <c r="G51"/>
  <c r="D51"/>
  <c r="G50"/>
  <c r="G49"/>
  <c r="D49"/>
  <c r="G48"/>
  <c r="D48"/>
  <c r="G47"/>
  <c r="D47"/>
  <c r="G45"/>
  <c r="D45"/>
  <c r="G44"/>
  <c r="D44"/>
  <c r="G43"/>
  <c r="D43"/>
  <c r="G42"/>
  <c r="D42"/>
  <c r="G41"/>
  <c r="D41"/>
  <c r="G40"/>
  <c r="D40"/>
  <c r="G39"/>
  <c r="D39"/>
  <c r="G38"/>
  <c r="D38"/>
  <c r="G36"/>
  <c r="D36"/>
  <c r="G35"/>
  <c r="D35"/>
  <c r="G34"/>
  <c r="D34"/>
  <c r="G33"/>
  <c r="D33"/>
  <c r="G32"/>
  <c r="D32"/>
  <c r="G31"/>
  <c r="D31"/>
  <c r="G30"/>
  <c r="D30"/>
  <c r="G28"/>
  <c r="D28"/>
  <c r="G27"/>
  <c r="D27"/>
  <c r="G26"/>
  <c r="D26"/>
  <c r="G25"/>
  <c r="D25"/>
  <c r="G24"/>
  <c r="D24"/>
  <c r="B22"/>
  <c r="K21"/>
  <c r="J21"/>
  <c r="I21"/>
  <c r="I58" s="1"/>
  <c r="H21"/>
  <c r="H59" s="1"/>
  <c r="G20"/>
  <c r="G19" s="1"/>
  <c r="D20"/>
  <c r="G18"/>
  <c r="D18"/>
  <c r="G17"/>
  <c r="D17"/>
  <c r="G15"/>
  <c r="G14" s="1"/>
  <c r="D15"/>
  <c r="G13"/>
  <c r="D13"/>
  <c r="G12"/>
  <c r="D12"/>
  <c r="G11"/>
  <c r="D11"/>
  <c r="G10"/>
  <c r="D10"/>
  <c r="G41" i="27"/>
  <c r="D41"/>
  <c r="G23"/>
  <c r="G24"/>
  <c r="G25"/>
  <c r="D24"/>
  <c r="D25"/>
  <c r="D23"/>
  <c r="G46" i="28" l="1"/>
  <c r="G37"/>
  <c r="G23"/>
  <c r="G16"/>
  <c r="G29"/>
  <c r="I59"/>
  <c r="K66" i="29"/>
  <c r="G25"/>
  <c r="G9"/>
  <c r="G9" i="28"/>
  <c r="G15" i="29"/>
  <c r="G33"/>
  <c r="J66"/>
  <c r="H66"/>
  <c r="G42"/>
  <c r="I66"/>
  <c r="J58" i="28"/>
  <c r="J59" s="1"/>
  <c r="K59"/>
  <c r="G61" i="27"/>
  <c r="G60" s="1"/>
  <c r="D61"/>
  <c r="H54"/>
  <c r="G53"/>
  <c r="G52" s="1"/>
  <c r="D53"/>
  <c r="G51"/>
  <c r="G50" s="1"/>
  <c r="D51"/>
  <c r="G49"/>
  <c r="D49"/>
  <c r="G48"/>
  <c r="G47"/>
  <c r="D47"/>
  <c r="G46"/>
  <c r="D46"/>
  <c r="G45"/>
  <c r="D45"/>
  <c r="D43"/>
  <c r="D42"/>
  <c r="G40"/>
  <c r="D40"/>
  <c r="G39"/>
  <c r="D39"/>
  <c r="G38"/>
  <c r="D38"/>
  <c r="G37"/>
  <c r="D37"/>
  <c r="G36"/>
  <c r="D36"/>
  <c r="G34"/>
  <c r="D34"/>
  <c r="G33"/>
  <c r="D33"/>
  <c r="G32"/>
  <c r="D32"/>
  <c r="G31"/>
  <c r="D31"/>
  <c r="G30"/>
  <c r="D30"/>
  <c r="G29"/>
  <c r="D29"/>
  <c r="G28"/>
  <c r="D28"/>
  <c r="G26"/>
  <c r="D26"/>
  <c r="G22"/>
  <c r="D22"/>
  <c r="B20"/>
  <c r="B55" s="1"/>
  <c r="D57" s="1"/>
  <c r="K19"/>
  <c r="J19"/>
  <c r="J54" s="1"/>
  <c r="I19"/>
  <c r="H19"/>
  <c r="G18"/>
  <c r="G17" s="1"/>
  <c r="D18"/>
  <c r="G16"/>
  <c r="D16"/>
  <c r="G15"/>
  <c r="D15"/>
  <c r="G13"/>
  <c r="D13"/>
  <c r="G12"/>
  <c r="D12"/>
  <c r="G11"/>
  <c r="D11"/>
  <c r="G10"/>
  <c r="D10"/>
  <c r="G60" i="26"/>
  <c r="G59" s="1"/>
  <c r="D60"/>
  <c r="G56"/>
  <c r="G55" s="1"/>
  <c r="D56"/>
  <c r="G54"/>
  <c r="G53" s="1"/>
  <c r="D54"/>
  <c r="G52"/>
  <c r="D52"/>
  <c r="G51"/>
  <c r="G50"/>
  <c r="D50"/>
  <c r="G49"/>
  <c r="D49"/>
  <c r="G47"/>
  <c r="D47"/>
  <c r="G46"/>
  <c r="D46"/>
  <c r="G45"/>
  <c r="D45"/>
  <c r="G44"/>
  <c r="D44"/>
  <c r="G43"/>
  <c r="D43"/>
  <c r="G42"/>
  <c r="D42"/>
  <c r="G41"/>
  <c r="D41"/>
  <c r="G40"/>
  <c r="D40"/>
  <c r="G39"/>
  <c r="D39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6"/>
  <c r="D26"/>
  <c r="G25"/>
  <c r="D25"/>
  <c r="G24"/>
  <c r="D24"/>
  <c r="K21"/>
  <c r="K62" s="1"/>
  <c r="J21"/>
  <c r="J62" s="1"/>
  <c r="I21"/>
  <c r="I62" s="1"/>
  <c r="H21"/>
  <c r="H62" s="1"/>
  <c r="G20"/>
  <c r="G19" s="1"/>
  <c r="D20"/>
  <c r="G18"/>
  <c r="D18"/>
  <c r="G17"/>
  <c r="D17"/>
  <c r="G16"/>
  <c r="D16"/>
  <c r="G14"/>
  <c r="D14"/>
  <c r="G13"/>
  <c r="D13"/>
  <c r="G12"/>
  <c r="D12"/>
  <c r="G11"/>
  <c r="D11"/>
  <c r="G10"/>
  <c r="D10"/>
  <c r="E69" i="29" l="1"/>
  <c r="G66" s="1"/>
  <c r="E62" i="28"/>
  <c r="G59" s="1"/>
  <c r="G15" i="26"/>
  <c r="G9"/>
  <c r="G27"/>
  <c r="G14" i="27"/>
  <c r="H63"/>
  <c r="G44"/>
  <c r="G9"/>
  <c r="G35"/>
  <c r="J63"/>
  <c r="G21"/>
  <c r="G27"/>
  <c r="I54"/>
  <c r="I63" s="1"/>
  <c r="K63"/>
  <c r="G23" i="26"/>
  <c r="G48"/>
  <c r="G38"/>
  <c r="G64" i="25"/>
  <c r="G63" s="1"/>
  <c r="D64"/>
  <c r="K59"/>
  <c r="J59"/>
  <c r="I59"/>
  <c r="H59"/>
  <c r="G58"/>
  <c r="G57" s="1"/>
  <c r="D58"/>
  <c r="G56"/>
  <c r="G55" s="1"/>
  <c r="D56"/>
  <c r="G52"/>
  <c r="D52"/>
  <c r="G51"/>
  <c r="G50"/>
  <c r="D50"/>
  <c r="G49"/>
  <c r="D49"/>
  <c r="G47"/>
  <c r="D47"/>
  <c r="G46"/>
  <c r="D46"/>
  <c r="G45"/>
  <c r="D45"/>
  <c r="G44"/>
  <c r="D44"/>
  <c r="G43"/>
  <c r="D43"/>
  <c r="G42"/>
  <c r="D42"/>
  <c r="G41"/>
  <c r="D41"/>
  <c r="G40"/>
  <c r="D40"/>
  <c r="G39"/>
  <c r="D39"/>
  <c r="G37"/>
  <c r="D37"/>
  <c r="G36"/>
  <c r="D36"/>
  <c r="G35"/>
  <c r="D35"/>
  <c r="G34"/>
  <c r="D34"/>
  <c r="G33"/>
  <c r="D33"/>
  <c r="G32"/>
  <c r="D32"/>
  <c r="G31"/>
  <c r="D31"/>
  <c r="G30"/>
  <c r="D30"/>
  <c r="G29"/>
  <c r="D29"/>
  <c r="G28"/>
  <c r="D28"/>
  <c r="G26"/>
  <c r="D26"/>
  <c r="G25"/>
  <c r="D25"/>
  <c r="G24"/>
  <c r="D24"/>
  <c r="K21"/>
  <c r="J21"/>
  <c r="I21"/>
  <c r="H21"/>
  <c r="G20"/>
  <c r="G19" s="1"/>
  <c r="D20"/>
  <c r="G18"/>
  <c r="D18"/>
  <c r="G17"/>
  <c r="D17"/>
  <c r="G16"/>
  <c r="D16"/>
  <c r="G14"/>
  <c r="D14"/>
  <c r="G13"/>
  <c r="D13"/>
  <c r="G12"/>
  <c r="D12"/>
  <c r="G11"/>
  <c r="D11"/>
  <c r="G10"/>
  <c r="D10"/>
  <c r="K50" i="24"/>
  <c r="J50"/>
  <c r="I50"/>
  <c r="H50"/>
  <c r="G49"/>
  <c r="G48" s="1"/>
  <c r="D49"/>
  <c r="G47"/>
  <c r="G46" s="1"/>
  <c r="D47"/>
  <c r="G45"/>
  <c r="D45"/>
  <c r="G44"/>
  <c r="D44"/>
  <c r="G43"/>
  <c r="D43"/>
  <c r="G41"/>
  <c r="D41"/>
  <c r="G40"/>
  <c r="D40"/>
  <c r="G39"/>
  <c r="D39"/>
  <c r="G38"/>
  <c r="D38"/>
  <c r="G37"/>
  <c r="D37"/>
  <c r="G36"/>
  <c r="D36"/>
  <c r="G35"/>
  <c r="D35"/>
  <c r="G33"/>
  <c r="D33"/>
  <c r="G32"/>
  <c r="D32"/>
  <c r="G31"/>
  <c r="D31"/>
  <c r="G30"/>
  <c r="D30"/>
  <c r="G29"/>
  <c r="D29"/>
  <c r="G28"/>
  <c r="D28"/>
  <c r="G27"/>
  <c r="D27"/>
  <c r="G26"/>
  <c r="D26"/>
  <c r="G24"/>
  <c r="D24"/>
  <c r="G23"/>
  <c r="D23"/>
  <c r="G22"/>
  <c r="D22"/>
  <c r="K19"/>
  <c r="J19"/>
  <c r="J51" s="1"/>
  <c r="I19"/>
  <c r="H19"/>
  <c r="G18"/>
  <c r="G17" s="1"/>
  <c r="D18"/>
  <c r="G16"/>
  <c r="G15" s="1"/>
  <c r="D16"/>
  <c r="G14"/>
  <c r="D14"/>
  <c r="G13"/>
  <c r="D13"/>
  <c r="G12"/>
  <c r="D12"/>
  <c r="G11"/>
  <c r="D11"/>
  <c r="G10"/>
  <c r="D10"/>
  <c r="G53" i="23"/>
  <c r="G52" s="1"/>
  <c r="D53"/>
  <c r="K48"/>
  <c r="J48"/>
  <c r="I48"/>
  <c r="H48"/>
  <c r="G47"/>
  <c r="G46" s="1"/>
  <c r="D47"/>
  <c r="G45"/>
  <c r="D45"/>
  <c r="G44"/>
  <c r="D44"/>
  <c r="G43"/>
  <c r="D43"/>
  <c r="G41"/>
  <c r="G40"/>
  <c r="G39"/>
  <c r="D39"/>
  <c r="G38"/>
  <c r="D38"/>
  <c r="G37"/>
  <c r="D37"/>
  <c r="G36"/>
  <c r="D36"/>
  <c r="G35"/>
  <c r="D35"/>
  <c r="G33"/>
  <c r="D33"/>
  <c r="G32"/>
  <c r="D32"/>
  <c r="G31"/>
  <c r="D31"/>
  <c r="G30"/>
  <c r="D30"/>
  <c r="G29"/>
  <c r="D29"/>
  <c r="G28"/>
  <c r="D28"/>
  <c r="G27"/>
  <c r="D27"/>
  <c r="G26"/>
  <c r="D26"/>
  <c r="G24"/>
  <c r="D24"/>
  <c r="G23"/>
  <c r="D23"/>
  <c r="G22"/>
  <c r="D22"/>
  <c r="K19"/>
  <c r="J19"/>
  <c r="J55" s="1"/>
  <c r="I19"/>
  <c r="H19"/>
  <c r="G18"/>
  <c r="G17" s="1"/>
  <c r="D18"/>
  <c r="G16"/>
  <c r="G15" s="1"/>
  <c r="D16"/>
  <c r="G14"/>
  <c r="D14"/>
  <c r="G13"/>
  <c r="D13"/>
  <c r="G12"/>
  <c r="D12"/>
  <c r="G11"/>
  <c r="D11"/>
  <c r="G10"/>
  <c r="D10"/>
  <c r="G34" i="24" l="1"/>
  <c r="G25"/>
  <c r="G9"/>
  <c r="H51"/>
  <c r="G42"/>
  <c r="E66" i="27"/>
  <c r="G63" s="1"/>
  <c r="I51" i="24"/>
  <c r="G21"/>
  <c r="E65" i="26"/>
  <c r="G62" s="1"/>
  <c r="K51" i="24"/>
  <c r="H55" i="23"/>
  <c r="K55"/>
  <c r="G42"/>
  <c r="G34"/>
  <c r="G25"/>
  <c r="G15" i="25"/>
  <c r="G38"/>
  <c r="G23"/>
  <c r="I66"/>
  <c r="J66"/>
  <c r="G9"/>
  <c r="K66"/>
  <c r="G48"/>
  <c r="G27"/>
  <c r="H66"/>
  <c r="G9" i="23"/>
  <c r="G21"/>
  <c r="I55"/>
  <c r="K57" i="10"/>
  <c r="J57"/>
  <c r="I57"/>
  <c r="H57"/>
  <c r="E54" i="24" l="1"/>
  <c r="G51" s="1"/>
  <c r="E69" i="25"/>
  <c r="G66" s="1"/>
  <c r="E58" i="23"/>
  <c r="G55" s="1"/>
  <c r="G65" i="8"/>
  <c r="G64" s="1"/>
  <c r="D65"/>
  <c r="K62" i="22" l="1"/>
  <c r="J62"/>
  <c r="I62"/>
  <c r="H62"/>
  <c r="G61"/>
  <c r="G60" s="1"/>
  <c r="D61"/>
  <c r="D60"/>
  <c r="G59"/>
  <c r="G58" s="1"/>
  <c r="D59"/>
  <c r="G57"/>
  <c r="D57"/>
  <c r="G56"/>
  <c r="D56"/>
  <c r="D55"/>
  <c r="G54"/>
  <c r="D54"/>
  <c r="G53"/>
  <c r="D53"/>
  <c r="G52"/>
  <c r="D52"/>
  <c r="G42"/>
  <c r="D42"/>
  <c r="G41"/>
  <c r="D41"/>
  <c r="G40"/>
  <c r="D40"/>
  <c r="G39"/>
  <c r="D39"/>
  <c r="G38"/>
  <c r="D38"/>
  <c r="G37"/>
  <c r="D37"/>
  <c r="G36"/>
  <c r="D36"/>
  <c r="G35"/>
  <c r="D35"/>
  <c r="G34"/>
  <c r="D34"/>
  <c r="G33"/>
  <c r="D33"/>
  <c r="G31"/>
  <c r="D31"/>
  <c r="G30"/>
  <c r="D30"/>
  <c r="G29"/>
  <c r="D29"/>
  <c r="G28"/>
  <c r="D28"/>
  <c r="K25"/>
  <c r="K63" s="1"/>
  <c r="J25"/>
  <c r="J63" s="1"/>
  <c r="I25"/>
  <c r="H25"/>
  <c r="G24"/>
  <c r="G23" s="1"/>
  <c r="D24"/>
  <c r="G22"/>
  <c r="D22"/>
  <c r="G21"/>
  <c r="D21"/>
  <c r="G20"/>
  <c r="D20"/>
  <c r="G18"/>
  <c r="D18"/>
  <c r="G17"/>
  <c r="D17"/>
  <c r="G16"/>
  <c r="D16"/>
  <c r="G15"/>
  <c r="D15"/>
  <c r="G14"/>
  <c r="D14"/>
  <c r="G13"/>
  <c r="D13"/>
  <c r="G12"/>
  <c r="D12"/>
  <c r="G11"/>
  <c r="D11"/>
  <c r="G10"/>
  <c r="D10"/>
  <c r="G49" i="21"/>
  <c r="D49"/>
  <c r="G29"/>
  <c r="G30"/>
  <c r="D29"/>
  <c r="D30"/>
  <c r="G67"/>
  <c r="G66" s="1"/>
  <c r="D67"/>
  <c r="K62"/>
  <c r="J62"/>
  <c r="I62"/>
  <c r="H62"/>
  <c r="G61"/>
  <c r="G60" s="1"/>
  <c r="D61"/>
  <c r="D60"/>
  <c r="G57"/>
  <c r="D57"/>
  <c r="G56"/>
  <c r="D56"/>
  <c r="D55"/>
  <c r="G54"/>
  <c r="D54"/>
  <c r="G53"/>
  <c r="D53"/>
  <c r="G52"/>
  <c r="D52"/>
  <c r="G50"/>
  <c r="D50"/>
  <c r="G48"/>
  <c r="D48"/>
  <c r="G47"/>
  <c r="D47"/>
  <c r="G46"/>
  <c r="D46"/>
  <c r="G45"/>
  <c r="D45"/>
  <c r="G44"/>
  <c r="D44"/>
  <c r="G42"/>
  <c r="D42"/>
  <c r="G41"/>
  <c r="D41"/>
  <c r="G40"/>
  <c r="D40"/>
  <c r="G39"/>
  <c r="D39"/>
  <c r="G38"/>
  <c r="D38"/>
  <c r="G37"/>
  <c r="D37"/>
  <c r="G36"/>
  <c r="D36"/>
  <c r="G35"/>
  <c r="D35"/>
  <c r="G34"/>
  <c r="D34"/>
  <c r="G33"/>
  <c r="D33"/>
  <c r="G31"/>
  <c r="D31"/>
  <c r="G28"/>
  <c r="D28"/>
  <c r="K25"/>
  <c r="J25"/>
  <c r="I25"/>
  <c r="H25"/>
  <c r="G24"/>
  <c r="G23" s="1"/>
  <c r="D24"/>
  <c r="G22"/>
  <c r="D22"/>
  <c r="G21"/>
  <c r="D21"/>
  <c r="G20"/>
  <c r="D20"/>
  <c r="K64" i="18"/>
  <c r="J64"/>
  <c r="I64"/>
  <c r="H64"/>
  <c r="G67" i="16"/>
  <c r="G66" s="1"/>
  <c r="D67"/>
  <c r="K65" i="20"/>
  <c r="J65"/>
  <c r="G64"/>
  <c r="D64"/>
  <c r="G63"/>
  <c r="D63"/>
  <c r="G62"/>
  <c r="D62"/>
  <c r="G61"/>
  <c r="D61"/>
  <c r="G60"/>
  <c r="D60"/>
  <c r="G59"/>
  <c r="D59"/>
  <c r="G58"/>
  <c r="D58"/>
  <c r="G56"/>
  <c r="G55" s="1"/>
  <c r="D56"/>
  <c r="G54"/>
  <c r="G53" s="1"/>
  <c r="D54"/>
  <c r="G52"/>
  <c r="G51" s="1"/>
  <c r="D52"/>
  <c r="G50"/>
  <c r="D50"/>
  <c r="G49"/>
  <c r="D49"/>
  <c r="G48"/>
  <c r="D48"/>
  <c r="G47"/>
  <c r="D47"/>
  <c r="G45"/>
  <c r="D45"/>
  <c r="G44"/>
  <c r="D44"/>
  <c r="G43"/>
  <c r="D43"/>
  <c r="G42"/>
  <c r="D42"/>
  <c r="G41"/>
  <c r="D41"/>
  <c r="G40"/>
  <c r="D40"/>
  <c r="G39"/>
  <c r="D39"/>
  <c r="G38"/>
  <c r="D38"/>
  <c r="G37"/>
  <c r="D37"/>
  <c r="G35"/>
  <c r="D35"/>
  <c r="G34"/>
  <c r="D34"/>
  <c r="G33"/>
  <c r="D33"/>
  <c r="G32"/>
  <c r="D32"/>
  <c r="G31"/>
  <c r="D31"/>
  <c r="G30"/>
  <c r="D30"/>
  <c r="G29"/>
  <c r="D29"/>
  <c r="G27"/>
  <c r="D27"/>
  <c r="G26"/>
  <c r="D26"/>
  <c r="G25"/>
  <c r="D25"/>
  <c r="G24"/>
  <c r="D24"/>
  <c r="G23"/>
  <c r="D23"/>
  <c r="G22"/>
  <c r="D22"/>
  <c r="K19"/>
  <c r="J19"/>
  <c r="I19"/>
  <c r="I65" s="1"/>
  <c r="I66" s="1"/>
  <c r="H19"/>
  <c r="G18"/>
  <c r="G17" s="1"/>
  <c r="D18"/>
  <c r="G14"/>
  <c r="D14"/>
  <c r="G13"/>
  <c r="D13"/>
  <c r="G12"/>
  <c r="D12"/>
  <c r="G11"/>
  <c r="D11"/>
  <c r="G10"/>
  <c r="D10"/>
  <c r="H63" i="22" l="1"/>
  <c r="G32" i="21"/>
  <c r="G19" i="22"/>
  <c r="I63"/>
  <c r="K66" i="20"/>
  <c r="J66"/>
  <c r="K69" i="21"/>
  <c r="G19"/>
  <c r="J69"/>
  <c r="G9" i="22"/>
  <c r="G55" i="21"/>
  <c r="G57" i="20"/>
  <c r="G28"/>
  <c r="G9"/>
  <c r="G55" i="22"/>
  <c r="G51"/>
  <c r="G32"/>
  <c r="G27"/>
  <c r="G51" i="21"/>
  <c r="H69"/>
  <c r="I69"/>
  <c r="G43"/>
  <c r="G27"/>
  <c r="G21" i="20"/>
  <c r="G46"/>
  <c r="G36"/>
  <c r="H65"/>
  <c r="H66" s="1"/>
  <c r="H59" i="12"/>
  <c r="E72" i="21" l="1"/>
  <c r="G69" s="1"/>
  <c r="E69" i="20"/>
  <c r="G66" s="1"/>
  <c r="E66" i="22"/>
  <c r="G63" s="1"/>
  <c r="G70" i="19"/>
  <c r="G69" s="1"/>
  <c r="D70"/>
  <c r="G62"/>
  <c r="D62"/>
  <c r="G61"/>
  <c r="D61"/>
  <c r="G60"/>
  <c r="D60"/>
  <c r="G59"/>
  <c r="D59"/>
  <c r="G58"/>
  <c r="D58"/>
  <c r="G57"/>
  <c r="D57"/>
  <c r="G56"/>
  <c r="D56"/>
  <c r="G54"/>
  <c r="G53" s="1"/>
  <c r="D54"/>
  <c r="G52"/>
  <c r="G51" s="1"/>
  <c r="D52"/>
  <c r="G50"/>
  <c r="D50"/>
  <c r="G49"/>
  <c r="D49"/>
  <c r="G48"/>
  <c r="D48"/>
  <c r="G47"/>
  <c r="D47"/>
  <c r="G45"/>
  <c r="D45"/>
  <c r="G44"/>
  <c r="D44"/>
  <c r="G43"/>
  <c r="D43"/>
  <c r="G42"/>
  <c r="D42"/>
  <c r="G41"/>
  <c r="D41"/>
  <c r="G40"/>
  <c r="D40"/>
  <c r="G39"/>
  <c r="D39"/>
  <c r="G38"/>
  <c r="D38"/>
  <c r="G37"/>
  <c r="D37"/>
  <c r="G35"/>
  <c r="D35"/>
  <c r="G34"/>
  <c r="D34"/>
  <c r="G33"/>
  <c r="D33"/>
  <c r="G32"/>
  <c r="D32"/>
  <c r="G31"/>
  <c r="D31"/>
  <c r="G30"/>
  <c r="D30"/>
  <c r="G29"/>
  <c r="D29"/>
  <c r="G27"/>
  <c r="D27"/>
  <c r="G26"/>
  <c r="D26"/>
  <c r="G25"/>
  <c r="D25"/>
  <c r="G24"/>
  <c r="D24"/>
  <c r="G23"/>
  <c r="D23"/>
  <c r="G22"/>
  <c r="D22"/>
  <c r="K19"/>
  <c r="K72" s="1"/>
  <c r="J19"/>
  <c r="I19"/>
  <c r="I72" s="1"/>
  <c r="H19"/>
  <c r="G18"/>
  <c r="G17" s="1"/>
  <c r="D18"/>
  <c r="G14"/>
  <c r="D14"/>
  <c r="G13"/>
  <c r="D13"/>
  <c r="G12"/>
  <c r="D12"/>
  <c r="G11"/>
  <c r="D11"/>
  <c r="G10"/>
  <c r="D10"/>
  <c r="K56" i="4"/>
  <c r="J56"/>
  <c r="I56"/>
  <c r="H56"/>
  <c r="G61" i="5"/>
  <c r="G60" s="1"/>
  <c r="D61"/>
  <c r="G65" i="4"/>
  <c r="G64" s="1"/>
  <c r="D65"/>
  <c r="G63" i="18"/>
  <c r="G62" s="1"/>
  <c r="D63"/>
  <c r="G61"/>
  <c r="G60" s="1"/>
  <c r="D61"/>
  <c r="G59"/>
  <c r="D59"/>
  <c r="G58"/>
  <c r="D58"/>
  <c r="D57"/>
  <c r="G56"/>
  <c r="D56"/>
  <c r="G55"/>
  <c r="D55"/>
  <c r="G54"/>
  <c r="D54"/>
  <c r="G52"/>
  <c r="D52"/>
  <c r="G51"/>
  <c r="G50"/>
  <c r="D50"/>
  <c r="G49"/>
  <c r="D49"/>
  <c r="G48"/>
  <c r="D48"/>
  <c r="G47"/>
  <c r="D47"/>
  <c r="G45"/>
  <c r="D45"/>
  <c r="G44"/>
  <c r="D44"/>
  <c r="G43"/>
  <c r="D43"/>
  <c r="G42"/>
  <c r="D42"/>
  <c r="G41"/>
  <c r="D41"/>
  <c r="G40"/>
  <c r="D40"/>
  <c r="G39"/>
  <c r="D39"/>
  <c r="G38"/>
  <c r="D38"/>
  <c r="G37"/>
  <c r="D37"/>
  <c r="G36"/>
  <c r="D36"/>
  <c r="G35"/>
  <c r="D35"/>
  <c r="K26"/>
  <c r="K65" s="1"/>
  <c r="J26"/>
  <c r="J65" s="1"/>
  <c r="I26"/>
  <c r="I65" s="1"/>
  <c r="H26"/>
  <c r="H65" s="1"/>
  <c r="G25"/>
  <c r="G24" s="1"/>
  <c r="D25"/>
  <c r="G23"/>
  <c r="D23"/>
  <c r="G21"/>
  <c r="D21"/>
  <c r="G17"/>
  <c r="D17"/>
  <c r="G16"/>
  <c r="D16"/>
  <c r="G15"/>
  <c r="D15"/>
  <c r="G14"/>
  <c r="D14"/>
  <c r="G13"/>
  <c r="D13"/>
  <c r="G12"/>
  <c r="D12"/>
  <c r="G20" l="1"/>
  <c r="G46" i="19"/>
  <c r="J72"/>
  <c r="G55"/>
  <c r="G36"/>
  <c r="G28"/>
  <c r="G21"/>
  <c r="G9"/>
  <c r="G34" i="18"/>
  <c r="G11"/>
  <c r="G53"/>
  <c r="G57"/>
  <c r="H72" i="19"/>
  <c r="G46" i="18"/>
  <c r="G15" i="16"/>
  <c r="D15"/>
  <c r="D14"/>
  <c r="G13"/>
  <c r="G14"/>
  <c r="D13"/>
  <c r="E75" i="19" l="1"/>
  <c r="G72" s="1"/>
  <c r="E68" i="18"/>
  <c r="G65" s="1"/>
  <c r="K62" i="16"/>
  <c r="J62"/>
  <c r="I62"/>
  <c r="H62"/>
  <c r="G61"/>
  <c r="G60" s="1"/>
  <c r="D61"/>
  <c r="G59"/>
  <c r="D59"/>
  <c r="G58"/>
  <c r="D58"/>
  <c r="D57"/>
  <c r="G56"/>
  <c r="D56"/>
  <c r="G55"/>
  <c r="D55"/>
  <c r="G54"/>
  <c r="D54"/>
  <c r="G52"/>
  <c r="D52"/>
  <c r="G51"/>
  <c r="G50"/>
  <c r="D50"/>
  <c r="G49"/>
  <c r="D49"/>
  <c r="G48"/>
  <c r="D48"/>
  <c r="G47"/>
  <c r="D47"/>
  <c r="G45"/>
  <c r="D45"/>
  <c r="G44"/>
  <c r="D44"/>
  <c r="G43"/>
  <c r="D43"/>
  <c r="G42"/>
  <c r="D42"/>
  <c r="G41"/>
  <c r="D41"/>
  <c r="G40"/>
  <c r="D40"/>
  <c r="G39"/>
  <c r="D39"/>
  <c r="G38"/>
  <c r="D38"/>
  <c r="G37"/>
  <c r="D37"/>
  <c r="G36"/>
  <c r="D36"/>
  <c r="G35"/>
  <c r="D35"/>
  <c r="G33"/>
  <c r="D33"/>
  <c r="G29"/>
  <c r="D29"/>
  <c r="K26"/>
  <c r="J26"/>
  <c r="I26"/>
  <c r="H26"/>
  <c r="G25"/>
  <c r="G24" s="1"/>
  <c r="D25"/>
  <c r="G21"/>
  <c r="D21"/>
  <c r="G19"/>
  <c r="D19"/>
  <c r="G17"/>
  <c r="D17"/>
  <c r="G16"/>
  <c r="D16"/>
  <c r="G12"/>
  <c r="D12"/>
  <c r="G10"/>
  <c r="G9" s="1"/>
  <c r="D10"/>
  <c r="G57" l="1"/>
  <c r="G11"/>
  <c r="G34"/>
  <c r="K69"/>
  <c r="J69"/>
  <c r="G18"/>
  <c r="G53"/>
  <c r="H69"/>
  <c r="G46"/>
  <c r="I69"/>
  <c r="G28"/>
  <c r="K54" i="13"/>
  <c r="J54"/>
  <c r="I54"/>
  <c r="H54"/>
  <c r="G59"/>
  <c r="G58" s="1"/>
  <c r="D59"/>
  <c r="G51"/>
  <c r="D51"/>
  <c r="G50"/>
  <c r="D50"/>
  <c r="G49"/>
  <c r="D49"/>
  <c r="G47"/>
  <c r="D47"/>
  <c r="G46"/>
  <c r="D46"/>
  <c r="G45"/>
  <c r="D45"/>
  <c r="G44"/>
  <c r="D44"/>
  <c r="G42"/>
  <c r="D42"/>
  <c r="G41"/>
  <c r="D41"/>
  <c r="G40"/>
  <c r="D40"/>
  <c r="G39"/>
  <c r="D39"/>
  <c r="G38"/>
  <c r="D38"/>
  <c r="K59" i="12"/>
  <c r="J59"/>
  <c r="I59"/>
  <c r="G64"/>
  <c r="G63" s="1"/>
  <c r="D64"/>
  <c r="G34"/>
  <c r="D34"/>
  <c r="G33"/>
  <c r="D33"/>
  <c r="G32"/>
  <c r="D32"/>
  <c r="G31"/>
  <c r="D31"/>
  <c r="G30"/>
  <c r="D30"/>
  <c r="G29"/>
  <c r="D29"/>
  <c r="G28"/>
  <c r="D28"/>
  <c r="G28" i="10"/>
  <c r="D28"/>
  <c r="G27"/>
  <c r="D27"/>
  <c r="G26"/>
  <c r="D26"/>
  <c r="G25"/>
  <c r="D25"/>
  <c r="G24"/>
  <c r="D24"/>
  <c r="G23"/>
  <c r="D23"/>
  <c r="G27" i="9"/>
  <c r="D27"/>
  <c r="G26"/>
  <c r="D26"/>
  <c r="E72" i="16" l="1"/>
  <c r="G69" s="1"/>
  <c r="G43" i="13"/>
  <c r="G37"/>
  <c r="G27" i="12"/>
  <c r="G48" i="13"/>
  <c r="G22" i="10"/>
  <c r="G25" i="9"/>
  <c r="G53" i="8"/>
  <c r="D53"/>
  <c r="G52"/>
  <c r="G51"/>
  <c r="D51"/>
  <c r="G50"/>
  <c r="D50"/>
  <c r="G27"/>
  <c r="D27"/>
  <c r="G26"/>
  <c r="D26"/>
  <c r="G25"/>
  <c r="D25"/>
  <c r="G24"/>
  <c r="D24"/>
  <c r="G23"/>
  <c r="D23"/>
  <c r="G22"/>
  <c r="D22"/>
  <c r="D52" i="6"/>
  <c r="D53"/>
  <c r="G53"/>
  <c r="G47"/>
  <c r="D47"/>
  <c r="G46"/>
  <c r="D46"/>
  <c r="G45"/>
  <c r="D45"/>
  <c r="G44"/>
  <c r="D44"/>
  <c r="G43"/>
  <c r="D43"/>
  <c r="G42"/>
  <c r="D42"/>
  <c r="G29"/>
  <c r="D29"/>
  <c r="G28"/>
  <c r="D28"/>
  <c r="G46" i="5"/>
  <c r="D46"/>
  <c r="G45"/>
  <c r="D45"/>
  <c r="G44"/>
  <c r="D44"/>
  <c r="G43"/>
  <c r="D43"/>
  <c r="G42"/>
  <c r="D42"/>
  <c r="G41"/>
  <c r="D41"/>
  <c r="G40"/>
  <c r="D40"/>
  <c r="G49" i="8" l="1"/>
  <c r="G21"/>
  <c r="G37" i="5"/>
  <c r="G41" i="6"/>
  <c r="G27"/>
  <c r="G62" l="1"/>
  <c r="G61" s="1"/>
  <c r="G13" i="4" l="1"/>
  <c r="G14"/>
  <c r="G18" i="12" l="1"/>
  <c r="G17" s="1"/>
  <c r="D18"/>
  <c r="G53" l="1"/>
  <c r="D53"/>
  <c r="G52"/>
  <c r="D52"/>
  <c r="G51"/>
  <c r="D51"/>
  <c r="G50" l="1"/>
  <c r="D22" i="9"/>
  <c r="G53" i="13" l="1"/>
  <c r="G52" s="1"/>
  <c r="D34" i="11"/>
  <c r="G34"/>
  <c r="G39"/>
  <c r="G40"/>
  <c r="G41"/>
  <c r="G42"/>
  <c r="G43"/>
  <c r="G44"/>
  <c r="G45"/>
  <c r="G38"/>
  <c r="G47"/>
  <c r="G46" s="1"/>
  <c r="G57"/>
  <c r="G56" s="1"/>
  <c r="G28"/>
  <c r="G29"/>
  <c r="G30"/>
  <c r="G31"/>
  <c r="G32"/>
  <c r="G33"/>
  <c r="G35"/>
  <c r="G36"/>
  <c r="G27"/>
  <c r="G26" l="1"/>
  <c r="G37"/>
  <c r="G23"/>
  <c r="G22" s="1"/>
  <c r="G14"/>
  <c r="G56" i="12" l="1"/>
  <c r="G55"/>
  <c r="G11" i="11"/>
  <c r="G12"/>
  <c r="G13"/>
  <c r="G15"/>
  <c r="G16"/>
  <c r="G17"/>
  <c r="G59" i="9"/>
  <c r="G58" s="1"/>
  <c r="D59"/>
  <c r="G49" i="12"/>
  <c r="G48"/>
  <c r="G47"/>
  <c r="G46"/>
  <c r="G37"/>
  <c r="G38"/>
  <c r="G39"/>
  <c r="G40"/>
  <c r="G41"/>
  <c r="G42"/>
  <c r="G43"/>
  <c r="G44"/>
  <c r="G36"/>
  <c r="G24"/>
  <c r="G23" s="1"/>
  <c r="G11"/>
  <c r="G12"/>
  <c r="G13"/>
  <c r="G14"/>
  <c r="G64" i="10"/>
  <c r="G63" s="1"/>
  <c r="D64"/>
  <c r="G30"/>
  <c r="G31"/>
  <c r="G32"/>
  <c r="G33"/>
  <c r="G34"/>
  <c r="G35"/>
  <c r="G36"/>
  <c r="G37"/>
  <c r="G39"/>
  <c r="G40"/>
  <c r="G41"/>
  <c r="G42"/>
  <c r="G43"/>
  <c r="G44"/>
  <c r="G45"/>
  <c r="G19"/>
  <c r="G18" s="1"/>
  <c r="G11"/>
  <c r="G12"/>
  <c r="G13"/>
  <c r="G14"/>
  <c r="G15"/>
  <c r="G10" i="12"/>
  <c r="G10" i="11"/>
  <c r="G10" i="10"/>
  <c r="G51" i="9"/>
  <c r="G50" s="1"/>
  <c r="G39"/>
  <c r="G40"/>
  <c r="G41"/>
  <c r="G42"/>
  <c r="G43"/>
  <c r="G44"/>
  <c r="G45"/>
  <c r="D45"/>
  <c r="G14" i="8"/>
  <c r="D14"/>
  <c r="G13"/>
  <c r="D13"/>
  <c r="G12"/>
  <c r="D12"/>
  <c r="G11"/>
  <c r="D11"/>
  <c r="G10"/>
  <c r="D10"/>
  <c r="G45" i="4"/>
  <c r="G13" i="9"/>
  <c r="G15" i="13"/>
  <c r="G14" s="1"/>
  <c r="G17"/>
  <c r="G16" s="1"/>
  <c r="G19"/>
  <c r="G18" s="1"/>
  <c r="G11"/>
  <c r="G12"/>
  <c r="G13"/>
  <c r="G10"/>
  <c r="G53" i="4"/>
  <c r="D53"/>
  <c r="G52"/>
  <c r="D52"/>
  <c r="D51"/>
  <c r="G12"/>
  <c r="D13" i="9"/>
  <c r="G12"/>
  <c r="D12"/>
  <c r="G11"/>
  <c r="D11"/>
  <c r="G10"/>
  <c r="D10"/>
  <c r="G45" i="12" l="1"/>
  <c r="G38" i="9"/>
  <c r="G9" i="8"/>
  <c r="G51" i="4"/>
  <c r="G9" i="13"/>
  <c r="G54" i="12"/>
  <c r="G35"/>
  <c r="G9" i="11"/>
  <c r="G29" i="10"/>
  <c r="G38"/>
  <c r="G9" i="12"/>
  <c r="G9" i="10"/>
  <c r="G9" i="9"/>
  <c r="G16" i="6"/>
  <c r="D16"/>
  <c r="D13" i="4"/>
  <c r="G10"/>
  <c r="G9" s="1"/>
  <c r="D10"/>
  <c r="E64" i="13" l="1"/>
  <c r="K20"/>
  <c r="J20"/>
  <c r="I20"/>
  <c r="H20"/>
  <c r="D11"/>
  <c r="D12"/>
  <c r="D13"/>
  <c r="D15"/>
  <c r="D17"/>
  <c r="D19"/>
  <c r="D53"/>
  <c r="D10"/>
  <c r="H61" l="1"/>
  <c r="J61"/>
  <c r="I61"/>
  <c r="K61"/>
  <c r="G30" i="9"/>
  <c r="G31"/>
  <c r="G32"/>
  <c r="G33"/>
  <c r="G34"/>
  <c r="G35"/>
  <c r="G36"/>
  <c r="G37"/>
  <c r="G29"/>
  <c r="G20"/>
  <c r="G22"/>
  <c r="G21" s="1"/>
  <c r="G19"/>
  <c r="G17"/>
  <c r="G16" s="1"/>
  <c r="G15"/>
  <c r="G14" s="1"/>
  <c r="G58" i="12"/>
  <c r="G57" s="1"/>
  <c r="G51" i="11"/>
  <c r="G50" s="1"/>
  <c r="E62" s="1"/>
  <c r="G56" i="10"/>
  <c r="G55" s="1"/>
  <c r="E69" s="1"/>
  <c r="G53" i="9"/>
  <c r="G52" s="1"/>
  <c r="G59" i="8"/>
  <c r="G58" s="1"/>
  <c r="G28" i="9" l="1"/>
  <c r="G18"/>
  <c r="G55" i="8"/>
  <c r="G54" s="1"/>
  <c r="G41"/>
  <c r="G42"/>
  <c r="G43"/>
  <c r="G44"/>
  <c r="G45"/>
  <c r="G46"/>
  <c r="G47"/>
  <c r="G48"/>
  <c r="G40"/>
  <c r="G31"/>
  <c r="G32"/>
  <c r="G33"/>
  <c r="G34"/>
  <c r="G35"/>
  <c r="G36"/>
  <c r="G37"/>
  <c r="G38"/>
  <c r="G30"/>
  <c r="G29"/>
  <c r="G18"/>
  <c r="G17" s="1"/>
  <c r="G59" i="7"/>
  <c r="G58" s="1"/>
  <c r="G53"/>
  <c r="G52" s="1"/>
  <c r="G51"/>
  <c r="G50"/>
  <c r="G49"/>
  <c r="G43"/>
  <c r="G44"/>
  <c r="G45"/>
  <c r="G46"/>
  <c r="G47"/>
  <c r="G42"/>
  <c r="G41"/>
  <c r="G33"/>
  <c r="G34"/>
  <c r="G35"/>
  <c r="G36"/>
  <c r="G37"/>
  <c r="G38"/>
  <c r="G39"/>
  <c r="G32"/>
  <c r="G31"/>
  <c r="I25" i="12"/>
  <c r="J25"/>
  <c r="K25"/>
  <c r="H25"/>
  <c r="B26"/>
  <c r="D11"/>
  <c r="D12"/>
  <c r="D13"/>
  <c r="D14"/>
  <c r="D23"/>
  <c r="D24"/>
  <c r="D36"/>
  <c r="D37"/>
  <c r="D38"/>
  <c r="D39"/>
  <c r="D40"/>
  <c r="D41"/>
  <c r="D42"/>
  <c r="D43"/>
  <c r="D44"/>
  <c r="D46"/>
  <c r="D47"/>
  <c r="D48"/>
  <c r="D49"/>
  <c r="D55"/>
  <c r="D56"/>
  <c r="D58"/>
  <c r="D10"/>
  <c r="E64" i="9" l="1"/>
  <c r="K66" i="12"/>
  <c r="H66"/>
  <c r="J66"/>
  <c r="I66"/>
  <c r="G28" i="8"/>
  <c r="G30" i="7"/>
  <c r="G39" i="8"/>
  <c r="G48" i="7"/>
  <c r="G40"/>
  <c r="G20"/>
  <c r="G19" s="1"/>
  <c r="G12"/>
  <c r="G13"/>
  <c r="G14"/>
  <c r="G11"/>
  <c r="G10"/>
  <c r="G56" i="6"/>
  <c r="G55" s="1"/>
  <c r="G54"/>
  <c r="G52" s="1"/>
  <c r="G51"/>
  <c r="G50"/>
  <c r="G49"/>
  <c r="G39"/>
  <c r="G40"/>
  <c r="G38"/>
  <c r="G37"/>
  <c r="G36"/>
  <c r="G35"/>
  <c r="G34"/>
  <c r="G33"/>
  <c r="G32"/>
  <c r="G31"/>
  <c r="G21"/>
  <c r="G22"/>
  <c r="G24"/>
  <c r="G23" s="1"/>
  <c r="G20"/>
  <c r="G10"/>
  <c r="G11"/>
  <c r="G12"/>
  <c r="G13"/>
  <c r="G14"/>
  <c r="G15"/>
  <c r="G17"/>
  <c r="G18"/>
  <c r="G61" i="13"/>
  <c r="G66" i="12"/>
  <c r="G59" i="11"/>
  <c r="G66" i="10"/>
  <c r="I52" i="11"/>
  <c r="J52"/>
  <c r="K52"/>
  <c r="H52"/>
  <c r="I24"/>
  <c r="J24"/>
  <c r="K24"/>
  <c r="H24"/>
  <c r="D10"/>
  <c r="D11"/>
  <c r="D12"/>
  <c r="D13"/>
  <c r="D14"/>
  <c r="D15"/>
  <c r="D16"/>
  <c r="D17"/>
  <c r="D23"/>
  <c r="D27"/>
  <c r="D28"/>
  <c r="D29"/>
  <c r="D30"/>
  <c r="D31"/>
  <c r="D32"/>
  <c r="D33"/>
  <c r="D35"/>
  <c r="D36"/>
  <c r="D38"/>
  <c r="D39"/>
  <c r="D40"/>
  <c r="D41"/>
  <c r="D42"/>
  <c r="D43"/>
  <c r="D44"/>
  <c r="D45"/>
  <c r="D47"/>
  <c r="D51"/>
  <c r="D57"/>
  <c r="E70" i="8" l="1"/>
  <c r="K59" i="11"/>
  <c r="H59"/>
  <c r="J59"/>
  <c r="I59"/>
  <c r="G9" i="6"/>
  <c r="G19"/>
  <c r="G9" i="7"/>
  <c r="E64" s="1"/>
  <c r="G48" i="6"/>
  <c r="G30"/>
  <c r="G55" i="5"/>
  <c r="G54" s="1"/>
  <c r="G53"/>
  <c r="G52" s="1"/>
  <c r="G51"/>
  <c r="G50"/>
  <c r="G49"/>
  <c r="G48"/>
  <c r="I20" i="10"/>
  <c r="J20"/>
  <c r="K20"/>
  <c r="H20"/>
  <c r="B21"/>
  <c r="D11"/>
  <c r="D12"/>
  <c r="D14"/>
  <c r="D15"/>
  <c r="D19"/>
  <c r="D30"/>
  <c r="D31"/>
  <c r="D32"/>
  <c r="D33"/>
  <c r="D34"/>
  <c r="D35"/>
  <c r="D36"/>
  <c r="D37"/>
  <c r="D39"/>
  <c r="D41"/>
  <c r="D42"/>
  <c r="D43"/>
  <c r="D44"/>
  <c r="D45"/>
  <c r="D56"/>
  <c r="D10"/>
  <c r="E67" i="6" l="1"/>
  <c r="G64" s="1"/>
  <c r="K66" i="10"/>
  <c r="J66"/>
  <c r="I66"/>
  <c r="H66"/>
  <c r="G61" i="7"/>
  <c r="G47" i="5"/>
  <c r="D30" i="9"/>
  <c r="D31"/>
  <c r="D32"/>
  <c r="D33"/>
  <c r="D34"/>
  <c r="D35"/>
  <c r="D36"/>
  <c r="D37"/>
  <c r="D39"/>
  <c r="D40"/>
  <c r="D41"/>
  <c r="D42"/>
  <c r="D43"/>
  <c r="D44"/>
  <c r="D51"/>
  <c r="D53"/>
  <c r="D19"/>
  <c r="D17"/>
  <c r="D15"/>
  <c r="I23"/>
  <c r="J23"/>
  <c r="K23"/>
  <c r="H23"/>
  <c r="B24"/>
  <c r="D20"/>
  <c r="K61" l="1"/>
  <c r="J61"/>
  <c r="H61"/>
  <c r="I61"/>
  <c r="B55"/>
  <c r="D57" s="1"/>
  <c r="D29" l="1"/>
  <c r="G18" i="5" l="1"/>
  <c r="G17" s="1"/>
  <c r="G16"/>
  <c r="G15" s="1"/>
  <c r="G14"/>
  <c r="G13"/>
  <c r="G12"/>
  <c r="G11"/>
  <c r="G10"/>
  <c r="G55" i="4"/>
  <c r="G54" s="1"/>
  <c r="G50"/>
  <c r="G49"/>
  <c r="G48"/>
  <c r="G44"/>
  <c r="G46"/>
  <c r="G43"/>
  <c r="G42"/>
  <c r="G41"/>
  <c r="G47" l="1"/>
  <c r="G9" i="5"/>
  <c r="G40" i="4"/>
  <c r="G63" i="5" l="1"/>
  <c r="G20" i="4"/>
  <c r="G19" s="1"/>
  <c r="G18"/>
  <c r="I60" i="8"/>
  <c r="J60"/>
  <c r="K60"/>
  <c r="H60"/>
  <c r="I19"/>
  <c r="J19"/>
  <c r="K19"/>
  <c r="H19"/>
  <c r="D33"/>
  <c r="D18"/>
  <c r="D29"/>
  <c r="D30"/>
  <c r="D31"/>
  <c r="D32"/>
  <c r="D34"/>
  <c r="D35"/>
  <c r="D36"/>
  <c r="D37"/>
  <c r="D38"/>
  <c r="D40"/>
  <c r="D41"/>
  <c r="D42"/>
  <c r="D43"/>
  <c r="D44"/>
  <c r="D45"/>
  <c r="D46"/>
  <c r="D47"/>
  <c r="D48"/>
  <c r="D55"/>
  <c r="D59"/>
  <c r="K67" l="1"/>
  <c r="J67"/>
  <c r="I67"/>
  <c r="H67"/>
  <c r="G16" i="4"/>
  <c r="G15" s="1"/>
  <c r="G11" l="1"/>
  <c r="I54" i="7"/>
  <c r="J54"/>
  <c r="K54"/>
  <c r="H54"/>
  <c r="I21"/>
  <c r="I61" s="1"/>
  <c r="J21"/>
  <c r="J61" s="1"/>
  <c r="K21"/>
  <c r="K61" s="1"/>
  <c r="H21"/>
  <c r="H61" s="1"/>
  <c r="D11"/>
  <c r="D12"/>
  <c r="D13"/>
  <c r="D14"/>
  <c r="D20"/>
  <c r="D31"/>
  <c r="D32"/>
  <c r="D33"/>
  <c r="D34"/>
  <c r="D35"/>
  <c r="D36"/>
  <c r="D37"/>
  <c r="D38"/>
  <c r="D39"/>
  <c r="D41"/>
  <c r="D42"/>
  <c r="D43"/>
  <c r="D44"/>
  <c r="D45"/>
  <c r="D46"/>
  <c r="D47"/>
  <c r="D49"/>
  <c r="D50"/>
  <c r="D51"/>
  <c r="D53"/>
  <c r="D59"/>
  <c r="D10"/>
  <c r="G67" i="4" l="1"/>
  <c r="I57" i="6"/>
  <c r="J57"/>
  <c r="K57"/>
  <c r="H57"/>
  <c r="H25"/>
  <c r="D32"/>
  <c r="D33"/>
  <c r="D34"/>
  <c r="D35"/>
  <c r="D36"/>
  <c r="D37"/>
  <c r="D38"/>
  <c r="D39"/>
  <c r="D40"/>
  <c r="D49"/>
  <c r="D50"/>
  <c r="D51"/>
  <c r="D54"/>
  <c r="D55"/>
  <c r="D56"/>
  <c r="D31"/>
  <c r="D24"/>
  <c r="D21"/>
  <c r="D22"/>
  <c r="D20"/>
  <c r="D10"/>
  <c r="D11"/>
  <c r="D12"/>
  <c r="D13"/>
  <c r="D14"/>
  <c r="D15"/>
  <c r="D17"/>
  <c r="D18"/>
  <c r="I25"/>
  <c r="J25"/>
  <c r="K25"/>
  <c r="D62"/>
  <c r="K64" l="1"/>
  <c r="I64"/>
  <c r="J64"/>
  <c r="H64"/>
  <c r="I19" i="5"/>
  <c r="I63" s="1"/>
  <c r="J19"/>
  <c r="J63" s="1"/>
  <c r="K19"/>
  <c r="K63" s="1"/>
  <c r="H19"/>
  <c r="H63" s="1"/>
  <c r="D55"/>
  <c r="D14"/>
  <c r="D11" l="1"/>
  <c r="D13"/>
  <c r="D51"/>
  <c r="D49"/>
  <c r="D10"/>
  <c r="D53"/>
  <c r="D50"/>
  <c r="D48"/>
  <c r="D18"/>
  <c r="D16"/>
  <c r="D12"/>
  <c r="H21" i="4" l="1"/>
  <c r="D41"/>
  <c r="D42"/>
  <c r="D43"/>
  <c r="D44"/>
  <c r="D46"/>
  <c r="D48"/>
  <c r="D49"/>
  <c r="D50"/>
  <c r="D55"/>
  <c r="K21" l="1"/>
  <c r="J21"/>
  <c r="I21"/>
  <c r="D20"/>
  <c r="D14"/>
  <c r="D16"/>
  <c r="D18"/>
  <c r="D12"/>
  <c r="I67" l="1"/>
  <c r="J67"/>
  <c r="K67"/>
  <c r="H67"/>
  <c r="G67" i="8"/>
  <c r="G61" i="9"/>
</calcChain>
</file>

<file path=xl/sharedStrings.xml><?xml version="1.0" encoding="utf-8"?>
<sst xmlns="http://schemas.openxmlformats.org/spreadsheetml/2006/main" count="3600" uniqueCount="309">
  <si>
    <t>Наименование</t>
  </si>
  <si>
    <t>Кол-во порций (план)</t>
  </si>
  <si>
    <t>Кол-во на порцию (гр)</t>
  </si>
  <si>
    <t>Общее кол-во (кг)</t>
  </si>
  <si>
    <t>Выход блюда (гр)</t>
  </si>
  <si>
    <t>Цена (руб)</t>
  </si>
  <si>
    <t>Общая сумма (руб)</t>
  </si>
  <si>
    <t>Белки</t>
  </si>
  <si>
    <t>Жиры</t>
  </si>
  <si>
    <t>Углеводы</t>
  </si>
  <si>
    <t>Ккал</t>
  </si>
  <si>
    <t>09:30-10:30 Завтрак</t>
  </si>
  <si>
    <t>12:00-13:00 Обед</t>
  </si>
  <si>
    <t>14:30-15:00 Полдник</t>
  </si>
  <si>
    <t>наименование учреждения</t>
  </si>
  <si>
    <t>В.П. Чумаков</t>
  </si>
  <si>
    <t>подразделение</t>
  </si>
  <si>
    <t>Столовая</t>
  </si>
  <si>
    <t>Меню-раскладка</t>
  </si>
  <si>
    <t>Соль</t>
  </si>
  <si>
    <t>Чай с сахаром</t>
  </si>
  <si>
    <t>Чай</t>
  </si>
  <si>
    <t>Сахар</t>
  </si>
  <si>
    <t>200/15</t>
  </si>
  <si>
    <t>Лук зеленый</t>
  </si>
  <si>
    <t>Масло растительное</t>
  </si>
  <si>
    <t>Капуста свежая</t>
  </si>
  <si>
    <t>Картофель</t>
  </si>
  <si>
    <t>Морковь</t>
  </si>
  <si>
    <t>Нарезка мясная</t>
  </si>
  <si>
    <t>Свекла</t>
  </si>
  <si>
    <t>Сметана</t>
  </si>
  <si>
    <t>Томатная паста</t>
  </si>
  <si>
    <t>Укроп</t>
  </si>
  <si>
    <t>Лимонная кислота</t>
  </si>
  <si>
    <t>Рис</t>
  </si>
  <si>
    <t>Лук репчатый</t>
  </si>
  <si>
    <t>Мука</t>
  </si>
  <si>
    <t>Перец</t>
  </si>
  <si>
    <t>Пюре гороховое</t>
  </si>
  <si>
    <t>Горох</t>
  </si>
  <si>
    <t>Масло сливочное</t>
  </si>
  <si>
    <t>Сок</t>
  </si>
  <si>
    <t>Хлеб</t>
  </si>
  <si>
    <t>Хлеб Дарницкий</t>
  </si>
  <si>
    <t>-</t>
  </si>
  <si>
    <t>Итого</t>
  </si>
  <si>
    <t>На питании состоит</t>
  </si>
  <si>
    <t>человек</t>
  </si>
  <si>
    <t>Стоимость рациона питания на 1 человека составляет</t>
  </si>
  <si>
    <t>рублей</t>
  </si>
  <si>
    <t>Заведующий производством</t>
  </si>
  <si>
    <t>Илалова Р.И.</t>
  </si>
  <si>
    <t xml:space="preserve">«УТВЕРЖДЕНО»                                                                                                                                                             </t>
  </si>
  <si>
    <t>Илалова Резеда Исхаковна</t>
  </si>
  <si>
    <t>г. Альметьевск</t>
  </si>
  <si>
    <t>Ответственный:</t>
  </si>
  <si>
    <t>Крупа манная</t>
  </si>
  <si>
    <t>Молоко</t>
  </si>
  <si>
    <t>Вафли</t>
  </si>
  <si>
    <t>Кисель фруктовый</t>
  </si>
  <si>
    <t>Кисель сухой</t>
  </si>
  <si>
    <t>250/25</t>
  </si>
  <si>
    <t>Картофельное  пюре</t>
  </si>
  <si>
    <t>Ватрушка с творогом</t>
  </si>
  <si>
    <t>Дрожжи</t>
  </si>
  <si>
    <t>Творог</t>
  </si>
  <si>
    <t>Яйцо</t>
  </si>
  <si>
    <t>Повидло</t>
  </si>
  <si>
    <t>Какао с молоком</t>
  </si>
  <si>
    <t>какао</t>
  </si>
  <si>
    <t>сметана</t>
  </si>
  <si>
    <t>Компот из сухофруктов</t>
  </si>
  <si>
    <t>сахар</t>
  </si>
  <si>
    <t>Апельсин</t>
  </si>
  <si>
    <t>Паста томатная</t>
  </si>
  <si>
    <t>Смесь сухофруктов</t>
  </si>
  <si>
    <t>Сухари панировочные</t>
  </si>
  <si>
    <t>Мука пшеничная</t>
  </si>
  <si>
    <t>Вторник</t>
  </si>
  <si>
    <t>Среда</t>
  </si>
  <si>
    <t>Понедельник</t>
  </si>
  <si>
    <t>Четверг</t>
  </si>
  <si>
    <t>Пятница</t>
  </si>
  <si>
    <t>Крупа овсяная</t>
  </si>
  <si>
    <t xml:space="preserve">Банан </t>
  </si>
  <si>
    <t>Сельдь с луком</t>
  </si>
  <si>
    <t>Жаркое по-домашнему</t>
  </si>
  <si>
    <t>Молоко кипяченое</t>
  </si>
  <si>
    <t xml:space="preserve">Молоко </t>
  </si>
  <si>
    <t>Крендель сахарный</t>
  </si>
  <si>
    <t>Капуста</t>
  </si>
  <si>
    <t>Рис отварной</t>
  </si>
  <si>
    <t>соль</t>
  </si>
  <si>
    <t>Кофейный напиток с молоком</t>
  </si>
  <si>
    <t>Крупа перловая</t>
  </si>
  <si>
    <t>сок</t>
  </si>
  <si>
    <t>Картофельное пюре</t>
  </si>
  <si>
    <t>Яблоки</t>
  </si>
  <si>
    <t>Кофейный напиток</t>
  </si>
  <si>
    <t>Яблоки свежие</t>
  </si>
  <si>
    <t>Крупа пшено</t>
  </si>
  <si>
    <t>Картофель отварной в молоке</t>
  </si>
  <si>
    <t>Салат из свеклы отварной</t>
  </si>
  <si>
    <t>Котлета рубленая из птицы</t>
  </si>
  <si>
    <t>Птица</t>
  </si>
  <si>
    <t>Перец молотый</t>
  </si>
  <si>
    <t>50/50</t>
  </si>
  <si>
    <t>Огурцы соленые</t>
  </si>
  <si>
    <t>Компот из апельсин</t>
  </si>
  <si>
    <t>Макароны</t>
  </si>
  <si>
    <t>Апельсины</t>
  </si>
  <si>
    <t>Кислота лимонная</t>
  </si>
  <si>
    <t>Суп  с макаронными изделиями и картофелем с курицей</t>
  </si>
  <si>
    <t>Картофель свежий</t>
  </si>
  <si>
    <t>Шницель натуральный</t>
  </si>
  <si>
    <t>Компот из яблок</t>
  </si>
  <si>
    <t>Шницель рыбный натуральный</t>
  </si>
  <si>
    <t>Зелень</t>
  </si>
  <si>
    <t>Яйца</t>
  </si>
  <si>
    <t>Ванилин</t>
  </si>
  <si>
    <t>25/25</t>
  </si>
  <si>
    <t>Рыба тушеная в томате с овощами</t>
  </si>
  <si>
    <t>Томат паста</t>
  </si>
  <si>
    <t>Лавровый лист</t>
  </si>
  <si>
    <t>Суп картофельный с пшеном с цыплятами</t>
  </si>
  <si>
    <t>Каша молочная из риса и пшена</t>
  </si>
  <si>
    <t>Крупа рис</t>
  </si>
  <si>
    <t>Запеканка творожная  с повидлом</t>
  </si>
  <si>
    <t>250/50</t>
  </si>
  <si>
    <t xml:space="preserve">Цыплята </t>
  </si>
  <si>
    <t>Плов из говядины</t>
  </si>
  <si>
    <t>Перец черный молотый</t>
  </si>
  <si>
    <t>Цыплята</t>
  </si>
  <si>
    <t>Борщ из свежей капусты с цыплятами</t>
  </si>
  <si>
    <t>Суп рисовый с цыплятами</t>
  </si>
  <si>
    <t>Рассольник ленинградский с цыплятами</t>
  </si>
  <si>
    <t>Каша гречневая</t>
  </si>
  <si>
    <t>Крупа гречневая</t>
  </si>
  <si>
    <t>Хлеб белый в/с</t>
  </si>
  <si>
    <t>Макаронные изделия</t>
  </si>
  <si>
    <t>Щи из свежей капусты с цыплятами</t>
  </si>
  <si>
    <t>Крупа гречка</t>
  </si>
  <si>
    <t>Хлеб белый</t>
  </si>
  <si>
    <t>Груши свежие</t>
  </si>
  <si>
    <t>150/20</t>
  </si>
  <si>
    <t>Суп картофельный с рисом с цыплятами</t>
  </si>
  <si>
    <t>Свекла ст</t>
  </si>
  <si>
    <t>Груши св</t>
  </si>
  <si>
    <t>Яйцо вареное</t>
  </si>
  <si>
    <t>Сыр голландский</t>
  </si>
  <si>
    <t>Салат из св капусты</t>
  </si>
  <si>
    <t>Пряники</t>
  </si>
  <si>
    <t>Суп молочный вермишелевый</t>
  </si>
  <si>
    <t>Гуляш из говядины</t>
  </si>
  <si>
    <t>Фрикадельки куриные</t>
  </si>
  <si>
    <t>Хлеб пшеничный</t>
  </si>
  <si>
    <t>200/10</t>
  </si>
  <si>
    <t>Крупа пшенная</t>
  </si>
  <si>
    <t>Говядина</t>
  </si>
  <si>
    <t>Перец черн молот</t>
  </si>
  <si>
    <t>Салат из капусты с яблоками</t>
  </si>
  <si>
    <t>Чеснок</t>
  </si>
  <si>
    <t>Салат овощной с яблоками</t>
  </si>
  <si>
    <t>Капуста б/к</t>
  </si>
  <si>
    <t xml:space="preserve">яблоки </t>
  </si>
  <si>
    <t>Лавр лист</t>
  </si>
  <si>
    <t>яйцо</t>
  </si>
  <si>
    <t>дрожжи</t>
  </si>
  <si>
    <t>75/5</t>
  </si>
  <si>
    <t xml:space="preserve">Яйцо </t>
  </si>
  <si>
    <t>Суп картофельный с гречкой с цыплятами</t>
  </si>
  <si>
    <t>Суп крестьянский с крупой</t>
  </si>
  <si>
    <t>Запеканка творожная с повидлом</t>
  </si>
  <si>
    <t>Напиток из апельсин</t>
  </si>
  <si>
    <t>7-11 лет</t>
  </si>
  <si>
    <t>100/10</t>
  </si>
  <si>
    <t>50/100</t>
  </si>
  <si>
    <t>Каша молочная рисовая с маслом</t>
  </si>
  <si>
    <t>Каша молочная пшенная c маслом</t>
  </si>
  <si>
    <t>Каша молочная геркулесовая с маслом</t>
  </si>
  <si>
    <t>Макароны отварные</t>
  </si>
  <si>
    <t>7-11лет</t>
  </si>
  <si>
    <t>Государственное бюджетное образовательное учереждение «Альметьевская  школа № 19 для детей с ограниченными возможностями здоровья »</t>
  </si>
  <si>
    <t>Рыба припушенная</t>
  </si>
  <si>
    <t>Салат  из белокачанной капусты с яблоками</t>
  </si>
  <si>
    <t>Каша молочная манная с маслом</t>
  </si>
  <si>
    <t>Яйцо столовое</t>
  </si>
  <si>
    <t>Котлеты говяжьи</t>
  </si>
  <si>
    <t>Говядина(котлетное мясо</t>
  </si>
  <si>
    <t>молоко</t>
  </si>
  <si>
    <t>хлеб пшеничный</t>
  </si>
  <si>
    <t>ДВАДЦАТИ ДНЕВНОЕ МЕНЮ</t>
  </si>
  <si>
    <t>Макаронник</t>
  </si>
  <si>
    <t>Чай черный</t>
  </si>
  <si>
    <t>200/20</t>
  </si>
  <si>
    <t>12-18 лет</t>
  </si>
  <si>
    <t>Сок фруктовый</t>
  </si>
  <si>
    <t>Салат из свеклы с яблоками</t>
  </si>
  <si>
    <t>Яблоки св</t>
  </si>
  <si>
    <t>Крупа рисовая</t>
  </si>
  <si>
    <t>150/10</t>
  </si>
  <si>
    <t>Сельдь соленая</t>
  </si>
  <si>
    <t>Каша молочная гречневая с маслом</t>
  </si>
  <si>
    <t>Компот из груши</t>
  </si>
  <si>
    <t>Груши</t>
  </si>
  <si>
    <t>Суп из овощей с цыплятами</t>
  </si>
  <si>
    <t>Капуста белокочанная</t>
  </si>
  <si>
    <t>Зеленый горошек</t>
  </si>
  <si>
    <t>12-18лет</t>
  </si>
  <si>
    <t>Салат из моркови с яблоками</t>
  </si>
  <si>
    <t>75/75</t>
  </si>
  <si>
    <t xml:space="preserve">Омлет натуральный </t>
  </si>
  <si>
    <t>Салат из свеклы с огурцами солеными</t>
  </si>
  <si>
    <t xml:space="preserve">зеленый горошек </t>
  </si>
  <si>
    <t>Мясо тушеное</t>
  </si>
  <si>
    <t>Каша молочная пшенная с маслом</t>
  </si>
  <si>
    <t>Печенье овсяное</t>
  </si>
  <si>
    <t>Винегрет овощной</t>
  </si>
  <si>
    <t>Плов из цыплят</t>
  </si>
  <si>
    <t>Запеканка из творога с морковью  с повидлом</t>
  </si>
  <si>
    <t>150/30</t>
  </si>
  <si>
    <t>75/200</t>
  </si>
  <si>
    <t>Салат картофель с морковью</t>
  </si>
  <si>
    <t>Капуста тушеная</t>
  </si>
  <si>
    <t>Суп  с макаронными изделиями и картофелем с цыплятами</t>
  </si>
  <si>
    <t>Перец черный горошек</t>
  </si>
  <si>
    <t>Суп гречневый с цыплятами</t>
  </si>
  <si>
    <t>гречка</t>
  </si>
  <si>
    <t>150/5</t>
  </si>
  <si>
    <t>Суп молочный рисовый</t>
  </si>
  <si>
    <t>рис</t>
  </si>
  <si>
    <t>Горбуша</t>
  </si>
  <si>
    <t>Чай с молоком</t>
  </si>
  <si>
    <t xml:space="preserve">Сахар </t>
  </si>
  <si>
    <t>Смесь компотная</t>
  </si>
  <si>
    <t>В1</t>
  </si>
  <si>
    <t>С</t>
  </si>
  <si>
    <t>А</t>
  </si>
  <si>
    <t>Е</t>
  </si>
  <si>
    <t>Са</t>
  </si>
  <si>
    <t>Р</t>
  </si>
  <si>
    <t>Mg</t>
  </si>
  <si>
    <t>Fe</t>
  </si>
  <si>
    <t>0,.28</t>
  </si>
  <si>
    <t>0.02</t>
  </si>
  <si>
    <t>0.04</t>
  </si>
  <si>
    <t>0.33</t>
  </si>
  <si>
    <t>0.03</t>
  </si>
  <si>
    <t>0.08</t>
  </si>
  <si>
    <t>0.3</t>
  </si>
  <si>
    <t>Суп крестьянский с крупой с цыплятами</t>
  </si>
  <si>
    <t xml:space="preserve">«СОГЛАСОВАНО»                                                                                                                                                             </t>
  </si>
  <si>
    <t>ФФБУЗ " Центр гигиены и эпидимиологии в  Республике Татарстан" в Альметьевском Заинском и Лениногорском  районах</t>
  </si>
  <si>
    <t>Стефановская Е.А.</t>
  </si>
  <si>
    <t>200/5</t>
  </si>
  <si>
    <t>Чай с сахаром с лимоном</t>
  </si>
  <si>
    <t>Лимон</t>
  </si>
  <si>
    <t xml:space="preserve">Суп гороховый </t>
  </si>
  <si>
    <t>100/20</t>
  </si>
  <si>
    <t xml:space="preserve">Суп картофельный с гречкой </t>
  </si>
  <si>
    <t>Сок натуральный</t>
  </si>
  <si>
    <t>Медсестра</t>
  </si>
  <si>
    <t>Салат из св огурцов</t>
  </si>
  <si>
    <t>Огурцы св</t>
  </si>
  <si>
    <t>75/100</t>
  </si>
  <si>
    <t>Салат из св помидор и огурцов</t>
  </si>
  <si>
    <t>Помидоры</t>
  </si>
  <si>
    <t>Огурцы</t>
  </si>
  <si>
    <t xml:space="preserve">Печенье овсяное </t>
  </si>
  <si>
    <t>Каша перловая</t>
  </si>
  <si>
    <t>крупа перловая</t>
  </si>
  <si>
    <t>Тефтели из говядины</t>
  </si>
  <si>
    <t>Булочка полезная</t>
  </si>
  <si>
    <t>Директор ГБОУ "Альметьевская школа № 19 " для детей с ОВЗ</t>
  </si>
  <si>
    <t>Ряженка</t>
  </si>
  <si>
    <t>Вермишель</t>
  </si>
  <si>
    <t>Печенье сахарное</t>
  </si>
  <si>
    <t>вермишель</t>
  </si>
  <si>
    <t>Грудка</t>
  </si>
  <si>
    <t>Салат из моркови с курагой</t>
  </si>
  <si>
    <t>Курага</t>
  </si>
  <si>
    <t>курага</t>
  </si>
  <si>
    <t>Рыба св горбуша</t>
  </si>
  <si>
    <t xml:space="preserve">ГБОУ Альметьевская школа  № 19 для детей с ОВЗ </t>
  </si>
  <si>
    <t>Омлет натуральный</t>
  </si>
  <si>
    <t>на 2023-2024 учебный год/7-11лет/</t>
  </si>
  <si>
    <t>ГБОУ Альметьевская школа  № 19  для детей с ОВЗ</t>
  </si>
  <si>
    <t>Рыба св/треска/</t>
  </si>
  <si>
    <t>30/30</t>
  </si>
  <si>
    <t>75/7</t>
  </si>
  <si>
    <t>Сгущеное молоко</t>
  </si>
  <si>
    <t>Макаримова Ю.В.</t>
  </si>
  <si>
    <t>Сосиски отварные</t>
  </si>
  <si>
    <t>75/150</t>
  </si>
  <si>
    <t>Горбуша филе</t>
  </si>
  <si>
    <t>Филе горбуша</t>
  </si>
  <si>
    <t>75/50</t>
  </si>
  <si>
    <t>100/50</t>
  </si>
  <si>
    <t>Компот из кураги</t>
  </si>
  <si>
    <t>Запеканка творожная со сгущенкой</t>
  </si>
  <si>
    <t>Компот из чернослива</t>
  </si>
  <si>
    <t>Чернослив</t>
  </si>
  <si>
    <t>Цыпленок</t>
  </si>
  <si>
    <t>Сосиски в тесте</t>
  </si>
  <si>
    <t>Сосиски</t>
  </si>
  <si>
    <t>Горбуша филе/</t>
  </si>
  <si>
    <t>60/50</t>
  </si>
  <si>
    <t>90/75</t>
  </si>
</sst>
</file>

<file path=xl/styles.xml><?xml version="1.0" encoding="utf-8"?>
<styleSheet xmlns="http://schemas.openxmlformats.org/spreadsheetml/2006/main">
  <numFmts count="3">
    <numFmt numFmtId="164" formatCode="_-* #,##0.00_р_._-;\-* #,##0.00_р_._-;_-* &quot;-&quot;??_р_._-;_-@_-"/>
    <numFmt numFmtId="165" formatCode="[$-F800]dddd\,\ mmmm\ dd\,\ yyyy"/>
    <numFmt numFmtId="166" formatCode="0.000"/>
  </numFmts>
  <fonts count="22">
    <font>
      <sz val="11"/>
      <color theme="1"/>
      <name val="Calibri"/>
      <family val="2"/>
      <charset val="204"/>
      <scheme val="minor"/>
    </font>
    <font>
      <sz val="10"/>
      <color theme="1"/>
      <name val="Tahoma"/>
      <family val="2"/>
      <charset val="204"/>
    </font>
    <font>
      <b/>
      <sz val="10"/>
      <color theme="1"/>
      <name val="Tahoma"/>
      <family val="2"/>
      <charset val="204"/>
    </font>
    <font>
      <sz val="8"/>
      <color theme="1"/>
      <name val="Tahoma"/>
      <family val="2"/>
      <charset val="204"/>
    </font>
    <font>
      <b/>
      <sz val="22"/>
      <color theme="1"/>
      <name val="Tahoma"/>
      <family val="2"/>
      <charset val="204"/>
    </font>
    <font>
      <sz val="10"/>
      <color theme="0"/>
      <name val="Tahoma"/>
      <family val="2"/>
      <charset val="204"/>
    </font>
    <font>
      <b/>
      <i/>
      <sz val="10"/>
      <color theme="1"/>
      <name val="Tahoma"/>
      <family val="2"/>
      <charset val="204"/>
    </font>
    <font>
      <b/>
      <i/>
      <sz val="10"/>
      <color theme="0"/>
      <name val="Tahoma"/>
      <family val="2"/>
      <charset val="204"/>
    </font>
    <font>
      <sz val="11"/>
      <color theme="1"/>
      <name val="Tahoma"/>
      <family val="2"/>
      <charset val="204"/>
    </font>
    <font>
      <b/>
      <sz val="12"/>
      <color theme="1"/>
      <name val="Tahoma"/>
      <family val="2"/>
      <charset val="204"/>
    </font>
    <font>
      <b/>
      <sz val="16"/>
      <color theme="1"/>
      <name val="Tahoma"/>
      <family val="2"/>
      <charset val="204"/>
    </font>
    <font>
      <b/>
      <sz val="10"/>
      <name val="Tahoma"/>
      <family val="2"/>
      <charset val="204"/>
    </font>
    <font>
      <b/>
      <sz val="9"/>
      <color theme="1"/>
      <name val="Tahoma"/>
      <family val="2"/>
      <charset val="204"/>
    </font>
    <font>
      <b/>
      <sz val="9"/>
      <name val="Tahoma"/>
      <family val="2"/>
      <charset val="204"/>
    </font>
    <font>
      <b/>
      <i/>
      <sz val="9"/>
      <color theme="1"/>
      <name val="Tahoma"/>
      <family val="2"/>
      <charset val="204"/>
    </font>
    <font>
      <b/>
      <sz val="8"/>
      <color theme="1"/>
      <name val="Tahoma"/>
      <family val="2"/>
      <charset val="204"/>
    </font>
    <font>
      <sz val="10"/>
      <color theme="6" tint="0.39997558519241921"/>
      <name val="Tahoma"/>
      <family val="2"/>
      <charset val="204"/>
    </font>
    <font>
      <b/>
      <sz val="28"/>
      <color theme="1"/>
      <name val="Tahoma"/>
      <family val="2"/>
      <charset val="204"/>
    </font>
    <font>
      <sz val="10"/>
      <name val="Tahoma"/>
      <family val="2"/>
      <charset val="204"/>
    </font>
    <font>
      <sz val="10"/>
      <color theme="2" tint="-0.249977111117893"/>
      <name val="Tahoma"/>
      <family val="2"/>
      <charset val="204"/>
    </font>
    <font>
      <b/>
      <i/>
      <sz val="10"/>
      <color theme="2" tint="-0.249977111117893"/>
      <name val="Tahoma"/>
      <family val="2"/>
      <charset val="204"/>
    </font>
    <font>
      <i/>
      <sz val="10"/>
      <color theme="1"/>
      <name val="Tahoma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6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2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5">
    <xf numFmtId="0" fontId="0" fillId="0" borderId="0" xfId="0"/>
    <xf numFmtId="0" fontId="1" fillId="0" borderId="0" xfId="0" applyFont="1" applyAlignment="1">
      <alignment horizontal="center" vertical="center" wrapText="1"/>
    </xf>
    <xf numFmtId="0" fontId="1" fillId="0" borderId="0" xfId="0" applyFont="1"/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4" xfId="0" applyFont="1" applyBorder="1" applyAlignment="1">
      <alignment horizontal="center"/>
    </xf>
    <xf numFmtId="2" fontId="1" fillId="0" borderId="6" xfId="0" applyNumberFormat="1" applyFont="1" applyBorder="1" applyAlignment="1">
      <alignment horizontal="center"/>
    </xf>
    <xf numFmtId="166" fontId="1" fillId="0" borderId="6" xfId="0" applyNumberFormat="1" applyFont="1" applyBorder="1" applyAlignment="1">
      <alignment horizontal="center"/>
    </xf>
    <xf numFmtId="0" fontId="1" fillId="0" borderId="6" xfId="0" applyFont="1" applyBorder="1" applyAlignment="1">
      <alignment wrapText="1"/>
    </xf>
    <xf numFmtId="0" fontId="1" fillId="0" borderId="4" xfId="0" applyFont="1" applyBorder="1" applyAlignment="1">
      <alignment wrapText="1"/>
    </xf>
    <xf numFmtId="166" fontId="1" fillId="0" borderId="4" xfId="0" applyNumberFormat="1" applyFont="1" applyBorder="1" applyAlignment="1">
      <alignment horizontal="center"/>
    </xf>
    <xf numFmtId="0" fontId="1" fillId="0" borderId="3" xfId="0" applyFont="1" applyBorder="1" applyAlignment="1">
      <alignment wrapText="1"/>
    </xf>
    <xf numFmtId="0" fontId="1" fillId="0" borderId="3" xfId="0" applyFont="1" applyBorder="1" applyAlignment="1">
      <alignment horizontal="center"/>
    </xf>
    <xf numFmtId="2" fontId="2" fillId="3" borderId="3" xfId="0" applyNumberFormat="1" applyFont="1" applyFill="1" applyBorder="1" applyAlignment="1">
      <alignment horizontal="center"/>
    </xf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1" fillId="2" borderId="10" xfId="0" applyFont="1" applyFill="1" applyBorder="1"/>
    <xf numFmtId="0" fontId="1" fillId="2" borderId="2" xfId="0" applyFont="1" applyFill="1" applyBorder="1" applyAlignment="1">
      <alignment horizontal="center"/>
    </xf>
    <xf numFmtId="0" fontId="1" fillId="2" borderId="2" xfId="0" applyFont="1" applyFill="1" applyBorder="1"/>
    <xf numFmtId="0" fontId="1" fillId="2" borderId="11" xfId="0" applyFont="1" applyFill="1" applyBorder="1"/>
    <xf numFmtId="2" fontId="1" fillId="0" borderId="4" xfId="0" applyNumberFormat="1" applyFont="1" applyBorder="1" applyAlignment="1">
      <alignment horizontal="center"/>
    </xf>
    <xf numFmtId="2" fontId="2" fillId="3" borderId="6" xfId="0" applyNumberFormat="1" applyFont="1" applyFill="1" applyBorder="1" applyAlignment="1">
      <alignment horizontal="center"/>
    </xf>
    <xf numFmtId="0" fontId="1" fillId="3" borderId="0" xfId="0" applyFont="1" applyFill="1" applyBorder="1" applyAlignment="1">
      <alignment wrapText="1"/>
    </xf>
    <xf numFmtId="166" fontId="1" fillId="3" borderId="0" xfId="0" applyNumberFormat="1" applyFont="1" applyFill="1" applyBorder="1" applyAlignment="1">
      <alignment horizontal="center"/>
    </xf>
    <xf numFmtId="0" fontId="1" fillId="3" borderId="0" xfId="0" applyFont="1" applyFill="1" applyBorder="1"/>
    <xf numFmtId="0" fontId="1" fillId="3" borderId="7" xfId="0" applyFont="1" applyFill="1" applyBorder="1" applyAlignment="1">
      <alignment wrapText="1"/>
    </xf>
    <xf numFmtId="166" fontId="1" fillId="3" borderId="8" xfId="0" applyNumberFormat="1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8" xfId="0" applyFont="1" applyFill="1" applyBorder="1"/>
    <xf numFmtId="2" fontId="2" fillId="3" borderId="5" xfId="0" applyNumberFormat="1" applyFont="1" applyFill="1" applyBorder="1" applyAlignment="1">
      <alignment horizontal="center"/>
    </xf>
    <xf numFmtId="0" fontId="6" fillId="0" borderId="5" xfId="0" applyFont="1" applyBorder="1" applyAlignment="1">
      <alignment wrapText="1"/>
    </xf>
    <xf numFmtId="0" fontId="7" fillId="0" borderId="5" xfId="0" applyFont="1" applyFill="1" applyBorder="1" applyAlignment="1">
      <alignment horizontal="center"/>
    </xf>
    <xf numFmtId="0" fontId="6" fillId="0" borderId="5" xfId="0" applyFont="1" applyBorder="1" applyAlignment="1">
      <alignment horizontal="center"/>
    </xf>
    <xf numFmtId="0" fontId="6" fillId="0" borderId="0" xfId="0" applyFont="1"/>
    <xf numFmtId="166" fontId="6" fillId="0" borderId="5" xfId="0" applyNumberFormat="1" applyFont="1" applyBorder="1" applyAlignment="1">
      <alignment horizontal="center"/>
    </xf>
    <xf numFmtId="0" fontId="6" fillId="0" borderId="4" xfId="0" applyFont="1" applyBorder="1" applyAlignment="1">
      <alignment wrapText="1"/>
    </xf>
    <xf numFmtId="0" fontId="7" fillId="0" borderId="4" xfId="0" applyFont="1" applyFill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5" fillId="3" borderId="8" xfId="0" applyFont="1" applyFill="1" applyBorder="1" applyAlignment="1">
      <alignment horizontal="center"/>
    </xf>
    <xf numFmtId="0" fontId="1" fillId="3" borderId="7" xfId="0" applyFont="1" applyFill="1" applyBorder="1" applyAlignment="1">
      <alignment horizontal="center"/>
    </xf>
    <xf numFmtId="0" fontId="2" fillId="0" borderId="0" xfId="0" applyFont="1" applyAlignment="1">
      <alignment horizontal="center"/>
    </xf>
    <xf numFmtId="0" fontId="8" fillId="0" borderId="0" xfId="0" applyFont="1" applyAlignment="1">
      <alignment vertical="center" wrapText="1"/>
    </xf>
    <xf numFmtId="0" fontId="8" fillId="0" borderId="0" xfId="0" applyFont="1" applyBorder="1" applyAlignment="1">
      <alignment vertical="center" wrapText="1"/>
    </xf>
    <xf numFmtId="0" fontId="8" fillId="0" borderId="0" xfId="0" applyFont="1"/>
    <xf numFmtId="0" fontId="8" fillId="0" borderId="1" xfId="0" applyFont="1" applyBorder="1"/>
    <xf numFmtId="0" fontId="9" fillId="0" borderId="0" xfId="0" applyFont="1" applyAlignment="1">
      <alignment wrapText="1"/>
    </xf>
    <xf numFmtId="2" fontId="2" fillId="2" borderId="3" xfId="0" applyNumberFormat="1" applyFont="1" applyFill="1" applyBorder="1" applyAlignment="1">
      <alignment horizontal="center"/>
    </xf>
    <xf numFmtId="0" fontId="1" fillId="3" borderId="5" xfId="0" applyFont="1" applyFill="1" applyBorder="1" applyAlignment="1">
      <alignment horizontal="center" vertical="center" wrapText="1"/>
    </xf>
    <xf numFmtId="2" fontId="1" fillId="0" borderId="3" xfId="0" applyNumberFormat="1" applyFont="1" applyBorder="1" applyAlignment="1">
      <alignment horizont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Border="1" applyAlignment="1">
      <alignment horizontal="center"/>
    </xf>
    <xf numFmtId="2" fontId="1" fillId="0" borderId="5" xfId="0" applyNumberFormat="1" applyFont="1" applyBorder="1" applyAlignment="1">
      <alignment horizontal="center"/>
    </xf>
    <xf numFmtId="166" fontId="1" fillId="0" borderId="0" xfId="0" applyNumberFormat="1" applyFont="1" applyBorder="1" applyAlignment="1">
      <alignment horizontal="center"/>
    </xf>
    <xf numFmtId="0" fontId="1" fillId="0" borderId="0" xfId="0" applyFont="1" applyBorder="1"/>
    <xf numFmtId="0" fontId="2" fillId="0" borderId="0" xfId="0" applyFont="1" applyBorder="1" applyAlignment="1">
      <alignment horizontal="center"/>
    </xf>
    <xf numFmtId="0" fontId="6" fillId="0" borderId="10" xfId="0" applyFont="1" applyFill="1" applyBorder="1" applyAlignment="1">
      <alignment wrapText="1"/>
    </xf>
    <xf numFmtId="0" fontId="1" fillId="0" borderId="14" xfId="0" applyFont="1" applyFill="1" applyBorder="1" applyAlignment="1">
      <alignment wrapText="1"/>
    </xf>
    <xf numFmtId="0" fontId="1" fillId="0" borderId="13" xfId="0" applyFont="1" applyFill="1" applyBorder="1" applyAlignment="1">
      <alignment horizontal="center"/>
    </xf>
    <xf numFmtId="0" fontId="1" fillId="0" borderId="12" xfId="0" applyFont="1" applyFill="1" applyBorder="1" applyAlignment="1">
      <alignment wrapText="1"/>
    </xf>
    <xf numFmtId="0" fontId="1" fillId="0" borderId="15" xfId="0" applyFont="1" applyFill="1" applyBorder="1" applyAlignment="1">
      <alignment horizontal="center"/>
    </xf>
    <xf numFmtId="0" fontId="7" fillId="3" borderId="0" xfId="0" applyFont="1" applyFill="1" applyBorder="1" applyAlignment="1">
      <alignment horizontal="center"/>
    </xf>
    <xf numFmtId="2" fontId="1" fillId="3" borderId="0" xfId="0" applyNumberFormat="1" applyFont="1" applyFill="1" applyBorder="1" applyAlignment="1">
      <alignment horizontal="center"/>
    </xf>
    <xf numFmtId="0" fontId="7" fillId="3" borderId="8" xfId="0" applyFont="1" applyFill="1" applyBorder="1" applyAlignment="1">
      <alignment horizontal="center"/>
    </xf>
    <xf numFmtId="166" fontId="1" fillId="3" borderId="8" xfId="0" applyNumberFormat="1" applyFont="1" applyFill="1" applyBorder="1"/>
    <xf numFmtId="2" fontId="1" fillId="3" borderId="8" xfId="0" applyNumberFormat="1" applyFont="1" applyFill="1" applyBorder="1" applyAlignment="1">
      <alignment horizontal="center"/>
    </xf>
    <xf numFmtId="2" fontId="6" fillId="0" borderId="5" xfId="0" applyNumberFormat="1" applyFont="1" applyFill="1" applyBorder="1" applyAlignment="1">
      <alignment horizontal="center"/>
    </xf>
    <xf numFmtId="2" fontId="1" fillId="0" borderId="4" xfId="0" applyNumberFormat="1" applyFont="1" applyFill="1" applyBorder="1" applyAlignment="1">
      <alignment horizontal="center"/>
    </xf>
    <xf numFmtId="2" fontId="1" fillId="0" borderId="6" xfId="0" applyNumberFormat="1" applyFont="1" applyFill="1" applyBorder="1" applyAlignment="1">
      <alignment horizontal="center"/>
    </xf>
    <xf numFmtId="0" fontId="6" fillId="0" borderId="5" xfId="0" applyFont="1" applyFill="1" applyBorder="1" applyAlignment="1">
      <alignment horizontal="center"/>
    </xf>
    <xf numFmtId="0" fontId="1" fillId="0" borderId="4" xfId="0" applyFont="1" applyFill="1" applyBorder="1" applyAlignment="1">
      <alignment horizontal="center"/>
    </xf>
    <xf numFmtId="0" fontId="1" fillId="0" borderId="6" xfId="0" applyFont="1" applyFill="1" applyBorder="1" applyAlignment="1">
      <alignment horizontal="center"/>
    </xf>
    <xf numFmtId="166" fontId="1" fillId="0" borderId="4" xfId="0" applyNumberFormat="1" applyFont="1" applyFill="1" applyBorder="1" applyAlignment="1">
      <alignment horizontal="center"/>
    </xf>
    <xf numFmtId="166" fontId="1" fillId="0" borderId="6" xfId="0" applyNumberFormat="1" applyFont="1" applyFill="1" applyBorder="1" applyAlignment="1">
      <alignment horizontal="center"/>
    </xf>
    <xf numFmtId="166" fontId="6" fillId="0" borderId="5" xfId="0" applyNumberFormat="1" applyFont="1" applyFill="1" applyBorder="1" applyAlignment="1">
      <alignment horizontal="center"/>
    </xf>
    <xf numFmtId="0" fontId="1" fillId="0" borderId="12" xfId="0" applyFont="1" applyFill="1" applyBorder="1" applyAlignment="1">
      <alignment horizontal="center"/>
    </xf>
    <xf numFmtId="2" fontId="1" fillId="0" borderId="6" xfId="0" applyNumberFormat="1" applyFont="1" applyBorder="1"/>
    <xf numFmtId="0" fontId="1" fillId="0" borderId="4" xfId="0" applyFont="1" applyFill="1" applyBorder="1" applyAlignment="1">
      <alignment wrapText="1"/>
    </xf>
    <xf numFmtId="0" fontId="1" fillId="0" borderId="6" xfId="0" applyFont="1" applyFill="1" applyBorder="1" applyAlignment="1">
      <alignment wrapText="1"/>
    </xf>
    <xf numFmtId="2" fontId="6" fillId="0" borderId="5" xfId="0" applyNumberFormat="1" applyFont="1" applyBorder="1" applyAlignment="1">
      <alignment horizontal="center"/>
    </xf>
    <xf numFmtId="0" fontId="7" fillId="0" borderId="2" xfId="0" applyFont="1" applyBorder="1" applyAlignment="1">
      <alignment horizontal="center"/>
    </xf>
    <xf numFmtId="2" fontId="6" fillId="0" borderId="2" xfId="0" applyNumberFormat="1" applyFont="1" applyBorder="1" applyAlignment="1">
      <alignment horizontal="center"/>
    </xf>
    <xf numFmtId="0" fontId="6" fillId="0" borderId="2" xfId="0" applyFont="1" applyBorder="1" applyAlignment="1">
      <alignment horizontal="center"/>
    </xf>
    <xf numFmtId="0" fontId="1" fillId="0" borderId="12" xfId="0" applyFont="1" applyBorder="1" applyAlignment="1">
      <alignment wrapText="1"/>
    </xf>
    <xf numFmtId="0" fontId="5" fillId="0" borderId="1" xfId="0" applyFont="1" applyBorder="1" applyAlignment="1">
      <alignment horizontal="center"/>
    </xf>
    <xf numFmtId="166" fontId="1" fillId="0" borderId="1" xfId="0" applyNumberFormat="1" applyFont="1" applyBorder="1" applyAlignment="1">
      <alignment horizontal="center"/>
    </xf>
    <xf numFmtId="2" fontId="1" fillId="0" borderId="1" xfId="0" applyNumberFormat="1" applyFont="1" applyBorder="1" applyAlignment="1">
      <alignment horizontal="center"/>
    </xf>
    <xf numFmtId="2" fontId="1" fillId="0" borderId="15" xfId="0" applyNumberFormat="1" applyFont="1" applyBorder="1" applyAlignment="1">
      <alignment horizontal="center"/>
    </xf>
    <xf numFmtId="0" fontId="6" fillId="0" borderId="10" xfId="0" applyFont="1" applyBorder="1" applyAlignment="1">
      <alignment vertical="top" wrapText="1"/>
    </xf>
    <xf numFmtId="0" fontId="7" fillId="0" borderId="2" xfId="0" applyFont="1" applyBorder="1" applyAlignment="1">
      <alignment horizontal="center" vertical="top"/>
    </xf>
    <xf numFmtId="166" fontId="6" fillId="0" borderId="2" xfId="0" applyNumberFormat="1" applyFont="1" applyBorder="1" applyAlignment="1">
      <alignment horizontal="center" vertical="top"/>
    </xf>
    <xf numFmtId="2" fontId="6" fillId="0" borderId="2" xfId="0" applyNumberFormat="1" applyFont="1" applyBorder="1" applyAlignment="1">
      <alignment horizontal="center" vertical="top"/>
    </xf>
    <xf numFmtId="0" fontId="6" fillId="0" borderId="2" xfId="0" applyFont="1" applyBorder="1" applyAlignment="1">
      <alignment horizontal="center" vertical="top"/>
    </xf>
    <xf numFmtId="2" fontId="6" fillId="0" borderId="11" xfId="0" applyNumberFormat="1" applyFont="1" applyBorder="1" applyAlignment="1">
      <alignment horizontal="center" vertical="top"/>
    </xf>
    <xf numFmtId="0" fontId="6" fillId="0" borderId="0" xfId="0" applyFont="1" applyAlignment="1">
      <alignment horizontal="center" vertical="top"/>
    </xf>
    <xf numFmtId="0" fontId="6" fillId="0" borderId="5" xfId="0" applyFont="1" applyBorder="1" applyAlignment="1">
      <alignment vertical="top" wrapText="1"/>
    </xf>
    <xf numFmtId="0" fontId="7" fillId="0" borderId="5" xfId="0" applyFont="1" applyBorder="1" applyAlignment="1">
      <alignment horizontal="center" vertical="top"/>
    </xf>
    <xf numFmtId="166" fontId="6" fillId="0" borderId="5" xfId="0" applyNumberFormat="1" applyFont="1" applyBorder="1" applyAlignment="1">
      <alignment vertical="top"/>
    </xf>
    <xf numFmtId="2" fontId="1" fillId="0" borderId="5" xfId="0" applyNumberFormat="1" applyFont="1" applyBorder="1" applyAlignment="1">
      <alignment horizontal="center" vertical="top"/>
    </xf>
    <xf numFmtId="0" fontId="6" fillId="0" borderId="5" xfId="0" applyFont="1" applyBorder="1" applyAlignment="1">
      <alignment horizontal="center" vertical="top"/>
    </xf>
    <xf numFmtId="2" fontId="6" fillId="0" borderId="5" xfId="0" applyNumberFormat="1" applyFont="1" applyBorder="1" applyAlignment="1">
      <alignment horizontal="center" vertical="top"/>
    </xf>
    <xf numFmtId="0" fontId="6" fillId="0" borderId="0" xfId="0" applyFont="1" applyAlignment="1">
      <alignment vertical="top"/>
    </xf>
    <xf numFmtId="0" fontId="6" fillId="0" borderId="4" xfId="0" applyFont="1" applyBorder="1" applyAlignment="1">
      <alignment vertical="top" wrapText="1"/>
    </xf>
    <xf numFmtId="166" fontId="6" fillId="0" borderId="4" xfId="0" applyNumberFormat="1" applyFont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2" fontId="6" fillId="0" borderId="4" xfId="0" applyNumberFormat="1" applyFont="1" applyBorder="1" applyAlignment="1">
      <alignment horizontal="center" vertical="top"/>
    </xf>
    <xf numFmtId="166" fontId="6" fillId="0" borderId="5" xfId="0" applyNumberFormat="1" applyFont="1" applyBorder="1" applyAlignment="1">
      <alignment horizontal="center" vertical="top"/>
    </xf>
    <xf numFmtId="0" fontId="6" fillId="0" borderId="5" xfId="0" applyFont="1" applyFill="1" applyBorder="1" applyAlignment="1">
      <alignment vertical="top" wrapText="1"/>
    </xf>
    <xf numFmtId="0" fontId="7" fillId="0" borderId="5" xfId="0" applyFont="1" applyFill="1" applyBorder="1" applyAlignment="1">
      <alignment horizontal="center" vertical="top"/>
    </xf>
    <xf numFmtId="166" fontId="6" fillId="0" borderId="5" xfId="0" applyNumberFormat="1" applyFont="1" applyFill="1" applyBorder="1" applyAlignment="1">
      <alignment horizontal="center" vertical="top"/>
    </xf>
    <xf numFmtId="2" fontId="6" fillId="0" borderId="5" xfId="0" applyNumberFormat="1" applyFont="1" applyFill="1" applyBorder="1" applyAlignment="1">
      <alignment horizontal="center" vertical="top"/>
    </xf>
    <xf numFmtId="0" fontId="6" fillId="0" borderId="11" xfId="0" applyFont="1" applyFill="1" applyBorder="1" applyAlignment="1">
      <alignment horizontal="center" vertical="top"/>
    </xf>
    <xf numFmtId="0" fontId="6" fillId="0" borderId="5" xfId="0" applyFont="1" applyFill="1" applyBorder="1" applyAlignment="1">
      <alignment horizontal="center" vertical="top"/>
    </xf>
    <xf numFmtId="166" fontId="6" fillId="0" borderId="4" xfId="0" applyNumberFormat="1" applyFont="1" applyFill="1" applyBorder="1" applyAlignment="1">
      <alignment horizontal="center" vertical="top"/>
    </xf>
    <xf numFmtId="2" fontId="6" fillId="0" borderId="4" xfId="0" applyNumberFormat="1" applyFont="1" applyFill="1" applyBorder="1" applyAlignment="1">
      <alignment horizontal="center" vertical="top"/>
    </xf>
    <xf numFmtId="0" fontId="6" fillId="0" borderId="10" xfId="0" applyFont="1" applyFill="1" applyBorder="1" applyAlignment="1">
      <alignment vertical="top" wrapText="1"/>
    </xf>
    <xf numFmtId="164" fontId="6" fillId="0" borderId="5" xfId="0" applyNumberFormat="1" applyFont="1" applyFill="1" applyBorder="1" applyAlignment="1">
      <alignment horizontal="center" vertical="top"/>
    </xf>
    <xf numFmtId="0" fontId="12" fillId="2" borderId="7" xfId="0" applyFont="1" applyFill="1" applyBorder="1"/>
    <xf numFmtId="0" fontId="12" fillId="2" borderId="8" xfId="0" applyFont="1" applyFill="1" applyBorder="1"/>
    <xf numFmtId="2" fontId="12" fillId="2" borderId="8" xfId="0" applyNumberFormat="1" applyFont="1" applyFill="1" applyBorder="1"/>
    <xf numFmtId="2" fontId="12" fillId="2" borderId="9" xfId="0" applyNumberFormat="1" applyFont="1" applyFill="1" applyBorder="1"/>
    <xf numFmtId="0" fontId="12" fillId="0" borderId="0" xfId="0" applyFont="1"/>
    <xf numFmtId="0" fontId="14" fillId="0" borderId="0" xfId="0" applyFont="1"/>
    <xf numFmtId="0" fontId="12" fillId="2" borderId="10" xfId="0" applyFont="1" applyFill="1" applyBorder="1"/>
    <xf numFmtId="0" fontId="13" fillId="2" borderId="2" xfId="0" applyFont="1" applyFill="1" applyBorder="1" applyAlignment="1">
      <alignment horizontal="center"/>
    </xf>
    <xf numFmtId="166" fontId="12" fillId="2" borderId="2" xfId="0" applyNumberFormat="1" applyFont="1" applyFill="1" applyBorder="1"/>
    <xf numFmtId="2" fontId="12" fillId="2" borderId="2" xfId="0" applyNumberFormat="1" applyFont="1" applyFill="1" applyBorder="1" applyAlignment="1">
      <alignment horizontal="center"/>
    </xf>
    <xf numFmtId="0" fontId="12" fillId="2" borderId="2" xfId="0" applyFont="1" applyFill="1" applyBorder="1"/>
    <xf numFmtId="2" fontId="12" fillId="2" borderId="2" xfId="0" applyNumberFormat="1" applyFont="1" applyFill="1" applyBorder="1"/>
    <xf numFmtId="2" fontId="12" fillId="2" borderId="11" xfId="0" applyNumberFormat="1" applyFont="1" applyFill="1" applyBorder="1"/>
    <xf numFmtId="0" fontId="12" fillId="2" borderId="10" xfId="0" applyFont="1" applyFill="1" applyBorder="1" applyAlignment="1">
      <alignment vertical="center"/>
    </xf>
    <xf numFmtId="0" fontId="12" fillId="2" borderId="2" xfId="0" applyFont="1" applyFill="1" applyBorder="1" applyAlignment="1">
      <alignment horizontal="center" vertical="center"/>
    </xf>
    <xf numFmtId="0" fontId="12" fillId="2" borderId="2" xfId="0" applyFont="1" applyFill="1" applyBorder="1" applyAlignment="1">
      <alignment vertical="center"/>
    </xf>
    <xf numFmtId="0" fontId="12" fillId="2" borderId="11" xfId="0" applyFont="1" applyFill="1" applyBorder="1" applyAlignment="1">
      <alignment vertical="center"/>
    </xf>
    <xf numFmtId="0" fontId="12" fillId="0" borderId="0" xfId="0" applyFont="1" applyAlignment="1">
      <alignment vertical="center"/>
    </xf>
    <xf numFmtId="0" fontId="11" fillId="2" borderId="2" xfId="0" applyFont="1" applyFill="1" applyBorder="1" applyAlignment="1">
      <alignment horizontal="center"/>
    </xf>
    <xf numFmtId="0" fontId="13" fillId="2" borderId="2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vertical="center"/>
    </xf>
    <xf numFmtId="0" fontId="12" fillId="2" borderId="9" xfId="0" applyFont="1" applyFill="1" applyBorder="1" applyAlignment="1">
      <alignment vertical="center"/>
    </xf>
    <xf numFmtId="0" fontId="2" fillId="2" borderId="10" xfId="0" applyFont="1" applyFill="1" applyBorder="1"/>
    <xf numFmtId="0" fontId="2" fillId="2" borderId="2" xfId="0" applyFont="1" applyFill="1" applyBorder="1"/>
    <xf numFmtId="0" fontId="12" fillId="2" borderId="7" xfId="0" applyFont="1" applyFill="1" applyBorder="1" applyAlignment="1">
      <alignment vertical="center"/>
    </xf>
    <xf numFmtId="0" fontId="13" fillId="2" borderId="8" xfId="0" applyFont="1" applyFill="1" applyBorder="1" applyAlignment="1">
      <alignment horizontal="center" vertical="center"/>
    </xf>
    <xf numFmtId="0" fontId="12" fillId="2" borderId="8" xfId="0" applyFont="1" applyFill="1" applyBorder="1" applyAlignment="1">
      <alignment horizontal="center" vertical="center"/>
    </xf>
    <xf numFmtId="0" fontId="14" fillId="0" borderId="0" xfId="0" applyFont="1" applyAlignment="1">
      <alignment vertical="top"/>
    </xf>
    <xf numFmtId="0" fontId="1" fillId="0" borderId="14" xfId="0" applyFont="1" applyBorder="1" applyAlignment="1">
      <alignment wrapText="1"/>
    </xf>
    <xf numFmtId="166" fontId="6" fillId="0" borderId="2" xfId="0" applyNumberFormat="1" applyFont="1" applyBorder="1" applyAlignment="1">
      <alignment vertical="top"/>
    </xf>
    <xf numFmtId="166" fontId="2" fillId="2" borderId="2" xfId="0" applyNumberFormat="1" applyFont="1" applyFill="1" applyBorder="1"/>
    <xf numFmtId="2" fontId="2" fillId="2" borderId="2" xfId="0" applyNumberFormat="1" applyFont="1" applyFill="1" applyBorder="1" applyAlignment="1">
      <alignment horizontal="center"/>
    </xf>
    <xf numFmtId="2" fontId="2" fillId="2" borderId="2" xfId="0" applyNumberFormat="1" applyFont="1" applyFill="1" applyBorder="1"/>
    <xf numFmtId="2" fontId="2" fillId="2" borderId="11" xfId="0" applyNumberFormat="1" applyFont="1" applyFill="1" applyBorder="1"/>
    <xf numFmtId="2" fontId="2" fillId="2" borderId="6" xfId="0" applyNumberFormat="1" applyFont="1" applyFill="1" applyBorder="1" applyAlignment="1">
      <alignment horizontal="center"/>
    </xf>
    <xf numFmtId="166" fontId="12" fillId="2" borderId="2" xfId="0" applyNumberFormat="1" applyFont="1" applyFill="1" applyBorder="1" applyAlignment="1">
      <alignment vertical="center"/>
    </xf>
    <xf numFmtId="2" fontId="12" fillId="2" borderId="2" xfId="0" applyNumberFormat="1" applyFont="1" applyFill="1" applyBorder="1" applyAlignment="1">
      <alignment horizontal="center" vertical="center"/>
    </xf>
    <xf numFmtId="2" fontId="12" fillId="2" borderId="2" xfId="0" applyNumberFormat="1" applyFont="1" applyFill="1" applyBorder="1" applyAlignment="1">
      <alignment vertical="center"/>
    </xf>
    <xf numFmtId="2" fontId="12" fillId="2" borderId="11" xfId="0" applyNumberFormat="1" applyFont="1" applyFill="1" applyBorder="1" applyAlignment="1">
      <alignment vertical="center"/>
    </xf>
    <xf numFmtId="2" fontId="12" fillId="2" borderId="8" xfId="0" applyNumberFormat="1" applyFont="1" applyFill="1" applyBorder="1" applyAlignment="1">
      <alignment vertical="center"/>
    </xf>
    <xf numFmtId="2" fontId="12" fillId="2" borderId="9" xfId="0" applyNumberFormat="1" applyFont="1" applyFill="1" applyBorder="1" applyAlignment="1">
      <alignment vertical="center"/>
    </xf>
    <xf numFmtId="0" fontId="14" fillId="0" borderId="0" xfId="0" applyFont="1" applyAlignment="1">
      <alignment horizontal="center" vertical="top"/>
    </xf>
    <xf numFmtId="0" fontId="1" fillId="3" borderId="12" xfId="0" applyFont="1" applyFill="1" applyBorder="1" applyAlignment="1">
      <alignment wrapText="1"/>
    </xf>
    <xf numFmtId="0" fontId="5" fillId="3" borderId="1" xfId="0" applyFont="1" applyFill="1" applyBorder="1" applyAlignment="1">
      <alignment horizontal="center"/>
    </xf>
    <xf numFmtId="166" fontId="1" fillId="3" borderId="1" xfId="0" applyNumberFormat="1" applyFont="1" applyFill="1" applyBorder="1" applyAlignment="1">
      <alignment horizontal="center"/>
    </xf>
    <xf numFmtId="2" fontId="1" fillId="3" borderId="1" xfId="0" applyNumberFormat="1" applyFont="1" applyFill="1" applyBorder="1" applyAlignment="1">
      <alignment horizontal="center"/>
    </xf>
    <xf numFmtId="0" fontId="1" fillId="3" borderId="1" xfId="0" applyFont="1" applyFill="1" applyBorder="1"/>
    <xf numFmtId="2" fontId="1" fillId="0" borderId="2" xfId="0" applyNumberFormat="1" applyFont="1" applyBorder="1" applyAlignment="1">
      <alignment horizontal="center"/>
    </xf>
    <xf numFmtId="2" fontId="6" fillId="0" borderId="5" xfId="0" applyNumberFormat="1" applyFont="1" applyBorder="1" applyAlignment="1">
      <alignment vertical="top" wrapText="1"/>
    </xf>
    <xf numFmtId="2" fontId="1" fillId="0" borderId="6" xfId="0" applyNumberFormat="1" applyFont="1" applyBorder="1" applyAlignment="1">
      <alignment wrapText="1"/>
    </xf>
    <xf numFmtId="1" fontId="6" fillId="0" borderId="5" xfId="0" applyNumberFormat="1" applyFont="1" applyBorder="1" applyAlignment="1">
      <alignment horizontal="center" vertical="top"/>
    </xf>
    <xf numFmtId="0" fontId="6" fillId="0" borderId="5" xfId="0" applyFont="1" applyBorder="1" applyAlignment="1">
      <alignment vertical="top"/>
    </xf>
    <xf numFmtId="2" fontId="6" fillId="0" borderId="5" xfId="0" applyNumberFormat="1" applyFont="1" applyBorder="1" applyAlignment="1">
      <alignment vertical="top"/>
    </xf>
    <xf numFmtId="166" fontId="12" fillId="2" borderId="8" xfId="0" applyNumberFormat="1" applyFont="1" applyFill="1" applyBorder="1" applyAlignment="1">
      <alignment vertical="center"/>
    </xf>
    <xf numFmtId="2" fontId="12" fillId="2" borderId="8" xfId="0" applyNumberFormat="1" applyFont="1" applyFill="1" applyBorder="1" applyAlignment="1">
      <alignment horizontal="center" vertical="center"/>
    </xf>
    <xf numFmtId="2" fontId="2" fillId="0" borderId="8" xfId="0" applyNumberFormat="1" applyFont="1" applyBorder="1" applyAlignment="1">
      <alignment horizontal="center"/>
    </xf>
    <xf numFmtId="1" fontId="2" fillId="0" borderId="1" xfId="0" applyNumberFormat="1" applyFont="1" applyBorder="1" applyAlignment="1">
      <alignment horizontal="center"/>
    </xf>
    <xf numFmtId="0" fontId="14" fillId="0" borderId="0" xfId="0" applyFont="1" applyAlignment="1">
      <alignment vertical="center"/>
    </xf>
    <xf numFmtId="166" fontId="1" fillId="3" borderId="1" xfId="0" applyNumberFormat="1" applyFont="1" applyFill="1" applyBorder="1"/>
    <xf numFmtId="0" fontId="6" fillId="0" borderId="4" xfId="0" applyFont="1" applyFill="1" applyBorder="1" applyAlignment="1">
      <alignment vertical="top" wrapText="1"/>
    </xf>
    <xf numFmtId="0" fontId="7" fillId="0" borderId="4" xfId="0" applyFont="1" applyFill="1" applyBorder="1" applyAlignment="1">
      <alignment horizontal="center" vertical="top"/>
    </xf>
    <xf numFmtId="0" fontId="6" fillId="0" borderId="13" xfId="0" applyFont="1" applyFill="1" applyBorder="1" applyAlignment="1">
      <alignment horizontal="center" vertical="top"/>
    </xf>
    <xf numFmtId="0" fontId="6" fillId="0" borderId="4" xfId="0" applyFont="1" applyFill="1" applyBorder="1" applyAlignment="1">
      <alignment horizontal="center" vertical="top"/>
    </xf>
    <xf numFmtId="2" fontId="6" fillId="0" borderId="4" xfId="0" applyNumberFormat="1" applyFont="1" applyBorder="1" applyAlignment="1">
      <alignment horizontal="center"/>
    </xf>
    <xf numFmtId="2" fontId="6" fillId="0" borderId="6" xfId="0" applyNumberFormat="1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2" fontId="1" fillId="0" borderId="13" xfId="0" applyNumberFormat="1" applyFont="1" applyBorder="1" applyAlignment="1">
      <alignment horizontal="center"/>
    </xf>
    <xf numFmtId="2" fontId="1" fillId="3" borderId="1" xfId="0" applyNumberFormat="1" applyFont="1" applyFill="1" applyBorder="1"/>
    <xf numFmtId="0" fontId="7" fillId="0" borderId="0" xfId="0" applyFont="1" applyBorder="1" applyAlignment="1">
      <alignment horizontal="center" vertical="top"/>
    </xf>
    <xf numFmtId="2" fontId="6" fillId="0" borderId="0" xfId="0" applyNumberFormat="1" applyFont="1" applyBorder="1" applyAlignment="1">
      <alignment horizontal="center" vertical="top"/>
    </xf>
    <xf numFmtId="2" fontId="6" fillId="0" borderId="10" xfId="0" applyNumberFormat="1" applyFont="1" applyBorder="1" applyAlignment="1">
      <alignment horizontal="center" vertical="top"/>
    </xf>
    <xf numFmtId="2" fontId="1" fillId="0" borderId="14" xfId="0" applyNumberFormat="1" applyFont="1" applyBorder="1" applyAlignment="1">
      <alignment horizontal="center"/>
    </xf>
    <xf numFmtId="2" fontId="1" fillId="0" borderId="12" xfId="0" applyNumberFormat="1" applyFont="1" applyBorder="1" applyAlignment="1">
      <alignment horizontal="center"/>
    </xf>
    <xf numFmtId="2" fontId="16" fillId="0" borderId="4" xfId="0" applyNumberFormat="1" applyFont="1" applyBorder="1" applyAlignment="1">
      <alignment horizontal="center"/>
    </xf>
    <xf numFmtId="166" fontId="1" fillId="0" borderId="3" xfId="0" applyNumberFormat="1" applyFont="1" applyBorder="1" applyAlignment="1">
      <alignment horizontal="center"/>
    </xf>
    <xf numFmtId="166" fontId="1" fillId="0" borderId="13" xfId="0" applyNumberFormat="1" applyFont="1" applyFill="1" applyBorder="1" applyAlignment="1">
      <alignment horizontal="center"/>
    </xf>
    <xf numFmtId="166" fontId="1" fillId="0" borderId="15" xfId="0" applyNumberFormat="1" applyFont="1" applyFill="1" applyBorder="1" applyAlignment="1">
      <alignment horizontal="center"/>
    </xf>
    <xf numFmtId="0" fontId="6" fillId="0" borderId="10" xfId="0" applyFont="1" applyBorder="1" applyAlignment="1">
      <alignment wrapText="1"/>
    </xf>
    <xf numFmtId="0" fontId="6" fillId="0" borderId="11" xfId="0" applyFont="1" applyBorder="1" applyAlignment="1">
      <alignment horizontal="center"/>
    </xf>
    <xf numFmtId="166" fontId="1" fillId="0" borderId="15" xfId="0" applyNumberFormat="1" applyFont="1" applyBorder="1" applyAlignment="1">
      <alignment horizontal="center"/>
    </xf>
    <xf numFmtId="0" fontId="6" fillId="0" borderId="11" xfId="0" applyFont="1" applyBorder="1" applyAlignment="1">
      <alignment horizontal="center" vertical="top"/>
    </xf>
    <xf numFmtId="166" fontId="1" fillId="0" borderId="13" xfId="0" applyNumberFormat="1" applyFont="1" applyBorder="1" applyAlignment="1">
      <alignment horizontal="center"/>
    </xf>
    <xf numFmtId="0" fontId="6" fillId="0" borderId="14" xfId="0" applyFont="1" applyBorder="1" applyAlignment="1">
      <alignment wrapText="1"/>
    </xf>
    <xf numFmtId="166" fontId="6" fillId="0" borderId="11" xfId="0" applyNumberFormat="1" applyFont="1" applyBorder="1" applyAlignment="1">
      <alignment horizontal="center" vertical="top"/>
    </xf>
    <xf numFmtId="166" fontId="6" fillId="0" borderId="11" xfId="0" applyNumberFormat="1" applyFont="1" applyFill="1" applyBorder="1" applyAlignment="1">
      <alignment horizontal="center" vertical="top"/>
    </xf>
    <xf numFmtId="2" fontId="0" fillId="0" borderId="8" xfId="0" applyNumberFormat="1" applyFont="1" applyBorder="1" applyAlignment="1">
      <alignment horizontal="center"/>
    </xf>
    <xf numFmtId="0" fontId="7" fillId="0" borderId="4" xfId="0" applyFont="1" applyBorder="1" applyAlignment="1">
      <alignment horizontal="center" vertical="top"/>
    </xf>
    <xf numFmtId="0" fontId="1" fillId="0" borderId="0" xfId="0" applyFont="1" applyBorder="1" applyAlignment="1">
      <alignment wrapText="1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17" fontId="1" fillId="0" borderId="0" xfId="0" applyNumberFormat="1" applyFont="1"/>
    <xf numFmtId="0" fontId="6" fillId="0" borderId="13" xfId="0" applyFont="1" applyBorder="1" applyAlignment="1">
      <alignment horizontal="center"/>
    </xf>
    <xf numFmtId="0" fontId="6" fillId="0" borderId="14" xfId="0" applyFont="1" applyFill="1" applyBorder="1" applyAlignment="1">
      <alignment vertical="top" wrapText="1"/>
    </xf>
    <xf numFmtId="0" fontId="1" fillId="0" borderId="1" xfId="0" applyFont="1" applyFill="1" applyBorder="1" applyAlignment="1">
      <alignment wrapText="1"/>
    </xf>
    <xf numFmtId="166" fontId="1" fillId="0" borderId="14" xfId="0" applyNumberFormat="1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166" fontId="6" fillId="0" borderId="4" xfId="0" applyNumberFormat="1" applyFont="1" applyBorder="1" applyAlignment="1">
      <alignment vertical="top"/>
    </xf>
    <xf numFmtId="0" fontId="2" fillId="0" borderId="0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2" fontId="16" fillId="2" borderId="4" xfId="0" applyNumberFormat="1" applyFont="1" applyFill="1" applyBorder="1" applyAlignment="1">
      <alignment horizontal="center"/>
    </xf>
    <xf numFmtId="2" fontId="1" fillId="3" borderId="6" xfId="0" applyNumberFormat="1" applyFont="1" applyFill="1" applyBorder="1" applyAlignment="1">
      <alignment horizontal="center"/>
    </xf>
    <xf numFmtId="2" fontId="1" fillId="0" borderId="1" xfId="0" applyNumberFormat="1" applyFont="1" applyFill="1" applyBorder="1" applyAlignment="1">
      <alignment horizontal="center"/>
    </xf>
    <xf numFmtId="2" fontId="1" fillId="0" borderId="15" xfId="0" applyNumberFormat="1" applyFont="1" applyFill="1" applyBorder="1" applyAlignment="1">
      <alignment horizontal="center"/>
    </xf>
    <xf numFmtId="2" fontId="2" fillId="0" borderId="5" xfId="0" applyNumberFormat="1" applyFont="1" applyFill="1" applyBorder="1" applyAlignment="1">
      <alignment horizontal="center" vertical="top"/>
    </xf>
    <xf numFmtId="0" fontId="2" fillId="0" borderId="5" xfId="0" applyFont="1" applyBorder="1"/>
    <xf numFmtId="0" fontId="2" fillId="0" borderId="11" xfId="0" applyFont="1" applyBorder="1"/>
    <xf numFmtId="0" fontId="2" fillId="0" borderId="0" xfId="0" applyFont="1"/>
    <xf numFmtId="0" fontId="19" fillId="4" borderId="12" xfId="0" applyFont="1" applyFill="1" applyBorder="1" applyAlignment="1">
      <alignment wrapText="1"/>
    </xf>
    <xf numFmtId="0" fontId="20" fillId="4" borderId="0" xfId="0" applyFont="1" applyFill="1" applyBorder="1" applyAlignment="1">
      <alignment horizontal="center" vertical="top"/>
    </xf>
    <xf numFmtId="166" fontId="19" fillId="4" borderId="0" xfId="0" applyNumberFormat="1" applyFont="1" applyFill="1" applyBorder="1" applyAlignment="1">
      <alignment horizontal="center"/>
    </xf>
    <xf numFmtId="2" fontId="19" fillId="4" borderId="0" xfId="0" applyNumberFormat="1" applyFont="1" applyFill="1" applyBorder="1" applyAlignment="1">
      <alignment horizontal="center"/>
    </xf>
    <xf numFmtId="0" fontId="19" fillId="4" borderId="1" xfId="0" applyFont="1" applyFill="1" applyBorder="1" applyAlignment="1">
      <alignment horizontal="center"/>
    </xf>
    <xf numFmtId="2" fontId="18" fillId="4" borderId="1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12" fillId="2" borderId="3" xfId="0" applyFont="1" applyFill="1" applyBorder="1"/>
    <xf numFmtId="0" fontId="13" fillId="2" borderId="3" xfId="0" applyFont="1" applyFill="1" applyBorder="1" applyAlignment="1">
      <alignment horizontal="center"/>
    </xf>
    <xf numFmtId="166" fontId="12" fillId="2" borderId="3" xfId="0" applyNumberFormat="1" applyFont="1" applyFill="1" applyBorder="1"/>
    <xf numFmtId="2" fontId="12" fillId="2" borderId="3" xfId="0" applyNumberFormat="1" applyFont="1" applyFill="1" applyBorder="1" applyAlignment="1">
      <alignment horizontal="center"/>
    </xf>
    <xf numFmtId="2" fontId="12" fillId="2" borderId="3" xfId="0" applyNumberFormat="1" applyFont="1" applyFill="1" applyBorder="1"/>
    <xf numFmtId="0" fontId="6" fillId="0" borderId="14" xfId="0" applyFont="1" applyBorder="1" applyAlignment="1">
      <alignment vertical="top" wrapText="1"/>
    </xf>
    <xf numFmtId="0" fontId="1" fillId="0" borderId="15" xfId="0" applyFont="1" applyBorder="1" applyAlignment="1">
      <alignment wrapText="1"/>
    </xf>
    <xf numFmtId="0" fontId="1" fillId="5" borderId="7" xfId="0" applyFont="1" applyFill="1" applyBorder="1" applyAlignment="1">
      <alignment wrapText="1"/>
    </xf>
    <xf numFmtId="0" fontId="7" fillId="5" borderId="8" xfId="0" applyFont="1" applyFill="1" applyBorder="1" applyAlignment="1">
      <alignment horizontal="center" vertical="top"/>
    </xf>
    <xf numFmtId="166" fontId="1" fillId="5" borderId="8" xfId="0" applyNumberFormat="1" applyFont="1" applyFill="1" applyBorder="1" applyAlignment="1">
      <alignment horizontal="center"/>
    </xf>
    <xf numFmtId="2" fontId="1" fillId="5" borderId="8" xfId="0" applyNumberFormat="1" applyFont="1" applyFill="1" applyBorder="1" applyAlignment="1">
      <alignment horizontal="center"/>
    </xf>
    <xf numFmtId="0" fontId="1" fillId="5" borderId="8" xfId="0" applyFont="1" applyFill="1" applyBorder="1" applyAlignment="1">
      <alignment horizontal="center"/>
    </xf>
    <xf numFmtId="2" fontId="1" fillId="3" borderId="8" xfId="0" applyNumberFormat="1" applyFont="1" applyFill="1" applyBorder="1"/>
    <xf numFmtId="0" fontId="2" fillId="0" borderId="0" xfId="0" applyFont="1" applyBorder="1" applyAlignment="1">
      <alignment horizontal="center"/>
    </xf>
    <xf numFmtId="0" fontId="6" fillId="0" borderId="0" xfId="0" applyFont="1" applyBorder="1" applyAlignment="1">
      <alignment horizontal="center"/>
    </xf>
    <xf numFmtId="0" fontId="21" fillId="0" borderId="10" xfId="0" applyFont="1" applyBorder="1" applyAlignment="1">
      <alignment vertical="top" wrapText="1"/>
    </xf>
    <xf numFmtId="2" fontId="2" fillId="0" borderId="6" xfId="0" applyNumberFormat="1" applyFont="1" applyBorder="1" applyAlignment="1">
      <alignment horizontal="center"/>
    </xf>
    <xf numFmtId="0" fontId="1" fillId="0" borderId="0" xfId="0" applyFont="1" applyAlignment="1">
      <alignment wrapText="1"/>
    </xf>
    <xf numFmtId="0" fontId="2" fillId="0" borderId="0" xfId="0" applyFont="1" applyBorder="1" applyAlignment="1">
      <alignment wrapText="1"/>
    </xf>
    <xf numFmtId="0" fontId="7" fillId="0" borderId="6" xfId="0" applyFont="1" applyFill="1" applyBorder="1" applyAlignment="1">
      <alignment horizontal="center"/>
    </xf>
    <xf numFmtId="0" fontId="7" fillId="0" borderId="6" xfId="0" applyFont="1" applyFill="1" applyBorder="1" applyAlignment="1">
      <alignment horizontal="center" vertical="top"/>
    </xf>
    <xf numFmtId="0" fontId="6" fillId="0" borderId="3" xfId="0" applyFont="1" applyFill="1" applyBorder="1" applyAlignment="1">
      <alignment vertical="top" wrapText="1"/>
    </xf>
    <xf numFmtId="0" fontId="7" fillId="0" borderId="3" xfId="0" applyFont="1" applyBorder="1" applyAlignment="1">
      <alignment horizontal="center" vertical="top"/>
    </xf>
    <xf numFmtId="166" fontId="6" fillId="0" borderId="3" xfId="0" applyNumberFormat="1" applyFont="1" applyFill="1" applyBorder="1" applyAlignment="1">
      <alignment horizontal="center" vertical="top"/>
    </xf>
    <xf numFmtId="2" fontId="6" fillId="0" borderId="3" xfId="0" applyNumberFormat="1" applyFont="1" applyFill="1" applyBorder="1" applyAlignment="1">
      <alignment horizontal="center" vertical="top"/>
    </xf>
    <xf numFmtId="0" fontId="6" fillId="0" borderId="3" xfId="0" applyFont="1" applyFill="1" applyBorder="1" applyAlignment="1">
      <alignment horizontal="center" vertical="top"/>
    </xf>
    <xf numFmtId="0" fontId="7" fillId="3" borderId="2" xfId="0" applyFont="1" applyFill="1" applyBorder="1" applyAlignment="1">
      <alignment horizontal="center" vertical="top"/>
    </xf>
    <xf numFmtId="0" fontId="8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wrapText="1"/>
    </xf>
    <xf numFmtId="0" fontId="8" fillId="0" borderId="0" xfId="0" applyFont="1" applyBorder="1" applyAlignment="1">
      <alignment horizontal="center" vertical="top" wrapText="1"/>
    </xf>
    <xf numFmtId="0" fontId="9" fillId="0" borderId="0" xfId="0" applyFont="1" applyAlignment="1">
      <alignment horizontal="left" wrapText="1"/>
    </xf>
    <xf numFmtId="0" fontId="17" fillId="0" borderId="0" xfId="0" applyFont="1" applyAlignment="1">
      <alignment horizontal="center"/>
    </xf>
    <xf numFmtId="0" fontId="8" fillId="0" borderId="1" xfId="0" applyFont="1" applyBorder="1" applyAlignment="1">
      <alignment horizontal="center" vertical="top" wrapText="1"/>
    </xf>
    <xf numFmtId="0" fontId="1" fillId="3" borderId="7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 wrapText="1"/>
    </xf>
    <xf numFmtId="0" fontId="1" fillId="3" borderId="8" xfId="0" applyFont="1" applyFill="1" applyBorder="1" applyAlignment="1">
      <alignment horizontal="center" wrapText="1"/>
    </xf>
    <xf numFmtId="0" fontId="1" fillId="3" borderId="9" xfId="0" applyFont="1" applyFill="1" applyBorder="1" applyAlignment="1">
      <alignment horizontal="center" wrapText="1"/>
    </xf>
    <xf numFmtId="165" fontId="10" fillId="0" borderId="0" xfId="0" applyNumberFormat="1" applyFont="1" applyAlignment="1">
      <alignment horizontal="left"/>
    </xf>
    <xf numFmtId="0" fontId="2" fillId="0" borderId="1" xfId="0" applyFont="1" applyBorder="1" applyAlignment="1">
      <alignment horizontal="center" wrapText="1"/>
    </xf>
    <xf numFmtId="0" fontId="3" fillId="0" borderId="2" xfId="0" applyFont="1" applyBorder="1" applyAlignment="1">
      <alignment horizontal="center" vertical="top"/>
    </xf>
    <xf numFmtId="0" fontId="2" fillId="0" borderId="1" xfId="0" applyFont="1" applyBorder="1" applyAlignment="1">
      <alignment horizontal="center"/>
    </xf>
    <xf numFmtId="0" fontId="4" fillId="0" borderId="0" xfId="0" applyFont="1" applyAlignment="1">
      <alignment horizontal="center"/>
    </xf>
    <xf numFmtId="165" fontId="10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2" fillId="0" borderId="0" xfId="0" applyFont="1" applyBorder="1" applyAlignment="1">
      <alignment horizontal="center"/>
    </xf>
    <xf numFmtId="0" fontId="0" fillId="0" borderId="0" xfId="0" applyAlignment="1"/>
    <xf numFmtId="0" fontId="15" fillId="0" borderId="1" xfId="0" applyFont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worksheet" Target="worksheets/sheet26.xml"/><Relationship Id="rId39" Type="http://schemas.openxmlformats.org/officeDocument/2006/relationships/worksheet" Target="worksheets/sheet39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34" Type="http://schemas.openxmlformats.org/officeDocument/2006/relationships/worksheet" Target="worksheets/sheet34.xml"/><Relationship Id="rId42" Type="http://schemas.openxmlformats.org/officeDocument/2006/relationships/worksheet" Target="worksheets/sheet4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worksheet" Target="worksheets/sheet25.xml"/><Relationship Id="rId33" Type="http://schemas.openxmlformats.org/officeDocument/2006/relationships/worksheet" Target="worksheets/sheet33.xml"/><Relationship Id="rId38" Type="http://schemas.openxmlformats.org/officeDocument/2006/relationships/worksheet" Target="worksheets/sheet38.xml"/><Relationship Id="rId46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worksheet" Target="worksheets/sheet29.xml"/><Relationship Id="rId41" Type="http://schemas.openxmlformats.org/officeDocument/2006/relationships/worksheet" Target="worksheets/sheet4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32" Type="http://schemas.openxmlformats.org/officeDocument/2006/relationships/worksheet" Target="worksheets/sheet32.xml"/><Relationship Id="rId37" Type="http://schemas.openxmlformats.org/officeDocument/2006/relationships/worksheet" Target="worksheets/sheet37.xml"/><Relationship Id="rId40" Type="http://schemas.openxmlformats.org/officeDocument/2006/relationships/worksheet" Target="worksheets/sheet40.xml"/><Relationship Id="rId45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worksheet" Target="worksheets/sheet28.xml"/><Relationship Id="rId36" Type="http://schemas.openxmlformats.org/officeDocument/2006/relationships/worksheet" Target="worksheets/sheet36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31" Type="http://schemas.openxmlformats.org/officeDocument/2006/relationships/worksheet" Target="worksheets/sheet31.xml"/><Relationship Id="rId44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worksheet" Target="worksheets/sheet27.xml"/><Relationship Id="rId30" Type="http://schemas.openxmlformats.org/officeDocument/2006/relationships/worksheet" Target="worksheets/sheet30.xml"/><Relationship Id="rId35" Type="http://schemas.openxmlformats.org/officeDocument/2006/relationships/worksheet" Target="worksheets/sheet35.xml"/><Relationship Id="rId43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_rels/sheet2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5.bin"/></Relationships>
</file>

<file path=xl/worksheets/_rels/sheet2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6.bin"/></Relationships>
</file>

<file path=xl/worksheets/_rels/sheet2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7.bin"/></Relationships>
</file>

<file path=xl/worksheets/_rels/sheet2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8.bin"/></Relationships>
</file>

<file path=xl/worksheets/_rels/sheet2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9.bin"/></Relationships>
</file>

<file path=xl/worksheets/_rels/sheet3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0.bin"/></Relationships>
</file>

<file path=xl/worksheets/_rels/sheet3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1.bin"/></Relationships>
</file>

<file path=xl/worksheets/_rels/sheet3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2.bin"/></Relationships>
</file>

<file path=xl/worksheets/_rels/sheet3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3.bin"/></Relationships>
</file>

<file path=xl/worksheets/_rels/sheet3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4.bin"/></Relationships>
</file>

<file path=xl/worksheets/_rels/sheet3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5.bin"/></Relationships>
</file>

<file path=xl/worksheets/_rels/sheet3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6.bin"/></Relationships>
</file>

<file path=xl/worksheets/_rels/sheet3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7.bin"/></Relationships>
</file>

<file path=xl/worksheets/_rels/sheet3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8.bin"/></Relationships>
</file>

<file path=xl/worksheets/_rels/sheet3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9.bin"/></Relationships>
</file>

<file path=xl/worksheets/_rels/sheet4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0.bin"/></Relationships>
</file>

<file path=xl/worksheets/_rels/sheet4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1.bin"/></Relationships>
</file>

<file path=xl/worksheets/_rels/sheet4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9"/>
  <sheetViews>
    <sheetView view="pageBreakPreview" topLeftCell="A4" zoomScaleNormal="90" zoomScaleSheetLayoutView="100" workbookViewId="0">
      <selection activeCell="A27" sqref="A27"/>
    </sheetView>
  </sheetViews>
  <sheetFormatPr defaultColWidth="8.85546875" defaultRowHeight="14.25"/>
  <cols>
    <col min="1" max="16384" width="8.85546875" style="46"/>
  </cols>
  <sheetData>
    <row r="1" spans="1:10" ht="15" customHeight="1">
      <c r="A1" s="265"/>
      <c r="B1" s="265"/>
      <c r="C1" s="265"/>
      <c r="D1" s="265"/>
      <c r="E1" s="44"/>
      <c r="G1" s="265" t="s">
        <v>53</v>
      </c>
      <c r="H1" s="265"/>
      <c r="I1" s="265"/>
      <c r="J1" s="265"/>
    </row>
    <row r="2" spans="1:10" ht="14.45" customHeight="1">
      <c r="A2" s="265" t="s">
        <v>252</v>
      </c>
      <c r="B2" s="265"/>
      <c r="C2" s="265"/>
      <c r="D2" s="265"/>
      <c r="E2" s="45"/>
      <c r="G2" s="267" t="s">
        <v>274</v>
      </c>
      <c r="H2" s="267"/>
      <c r="I2" s="267"/>
      <c r="J2" s="267"/>
    </row>
    <row r="3" spans="1:10" ht="14.45" customHeight="1">
      <c r="A3" s="267" t="s">
        <v>253</v>
      </c>
      <c r="B3" s="267"/>
      <c r="C3" s="267"/>
      <c r="D3" s="267"/>
      <c r="G3" s="267"/>
      <c r="H3" s="267"/>
      <c r="I3" s="267"/>
      <c r="J3" s="267"/>
    </row>
    <row r="4" spans="1:10" ht="14.45" customHeight="1">
      <c r="A4" s="267"/>
      <c r="B4" s="267"/>
      <c r="C4" s="267"/>
      <c r="D4" s="267"/>
      <c r="G4" s="45"/>
      <c r="H4" s="45"/>
      <c r="I4" s="45"/>
      <c r="J4" s="45"/>
    </row>
    <row r="5" spans="1:10" ht="15" customHeight="1">
      <c r="A5" s="267"/>
      <c r="B5" s="267"/>
      <c r="C5" s="267"/>
      <c r="D5" s="267"/>
      <c r="G5" s="45"/>
      <c r="H5" s="45"/>
      <c r="I5" s="45"/>
      <c r="J5" s="45"/>
    </row>
    <row r="6" spans="1:10">
      <c r="A6" s="267"/>
      <c r="B6" s="267"/>
      <c r="C6" s="267"/>
      <c r="D6" s="267"/>
      <c r="G6" s="45"/>
      <c r="H6" s="45"/>
      <c r="I6" s="45"/>
      <c r="J6" s="45"/>
    </row>
    <row r="7" spans="1:10">
      <c r="A7" s="267"/>
      <c r="B7" s="267"/>
      <c r="C7" s="267"/>
      <c r="D7" s="267"/>
      <c r="G7" s="47"/>
      <c r="H7" s="47"/>
      <c r="I7" s="46" t="s">
        <v>15</v>
      </c>
    </row>
    <row r="8" spans="1:10">
      <c r="A8" s="270"/>
      <c r="B8" s="270"/>
      <c r="C8" s="270"/>
      <c r="D8" s="270"/>
      <c r="G8" s="45"/>
      <c r="H8" s="45"/>
      <c r="I8" s="45"/>
      <c r="J8" s="45"/>
    </row>
    <row r="9" spans="1:10">
      <c r="G9" s="45"/>
      <c r="H9" s="45"/>
      <c r="I9" s="45"/>
      <c r="J9" s="45"/>
    </row>
    <row r="10" spans="1:10">
      <c r="G10" s="45"/>
      <c r="H10" s="45"/>
      <c r="I10" s="45"/>
      <c r="J10" s="45"/>
    </row>
    <row r="11" spans="1:10">
      <c r="G11" s="45"/>
      <c r="H11" s="45"/>
      <c r="I11" s="45"/>
      <c r="J11" s="45"/>
    </row>
    <row r="12" spans="1:10">
      <c r="G12" s="45"/>
      <c r="H12" s="45"/>
      <c r="I12" s="45"/>
      <c r="J12" s="45"/>
    </row>
    <row r="13" spans="1:10">
      <c r="G13" s="45"/>
      <c r="H13" s="45"/>
      <c r="I13" s="45"/>
      <c r="J13" s="45"/>
    </row>
    <row r="14" spans="1:10">
      <c r="G14" s="45"/>
      <c r="H14" s="45"/>
      <c r="I14" s="45"/>
      <c r="J14" s="45"/>
    </row>
    <row r="17" spans="1:10">
      <c r="A17" s="269" t="s">
        <v>192</v>
      </c>
      <c r="B17" s="269"/>
      <c r="C17" s="269"/>
      <c r="D17" s="269"/>
      <c r="E17" s="269"/>
      <c r="F17" s="269"/>
      <c r="G17" s="269"/>
      <c r="H17" s="269"/>
      <c r="I17" s="269"/>
      <c r="J17" s="269"/>
    </row>
    <row r="18" spans="1:10">
      <c r="A18" s="269"/>
      <c r="B18" s="269"/>
      <c r="C18" s="269"/>
      <c r="D18" s="269"/>
      <c r="E18" s="269"/>
      <c r="F18" s="269"/>
      <c r="G18" s="269"/>
      <c r="H18" s="269"/>
      <c r="I18" s="269"/>
      <c r="J18" s="269"/>
    </row>
    <row r="19" spans="1:10">
      <c r="A19" s="269"/>
      <c r="B19" s="269"/>
      <c r="C19" s="269"/>
      <c r="D19" s="269"/>
      <c r="E19" s="269"/>
      <c r="F19" s="269"/>
      <c r="G19" s="269"/>
      <c r="H19" s="269"/>
      <c r="I19" s="269"/>
      <c r="J19" s="269"/>
    </row>
    <row r="20" spans="1:10" ht="14.45" customHeight="1">
      <c r="A20" s="266" t="s">
        <v>183</v>
      </c>
      <c r="B20" s="266"/>
      <c r="C20" s="266"/>
      <c r="D20" s="266"/>
      <c r="E20" s="266"/>
      <c r="F20" s="266"/>
      <c r="G20" s="266"/>
      <c r="H20" s="266"/>
      <c r="I20" s="266"/>
      <c r="J20" s="266"/>
    </row>
    <row r="21" spans="1:10">
      <c r="A21" s="266"/>
      <c r="B21" s="266"/>
      <c r="C21" s="266"/>
      <c r="D21" s="266"/>
      <c r="E21" s="266"/>
      <c r="F21" s="266"/>
      <c r="G21" s="266"/>
      <c r="H21" s="266"/>
      <c r="I21" s="266"/>
      <c r="J21" s="266"/>
    </row>
    <row r="22" spans="1:10">
      <c r="A22" s="266"/>
      <c r="B22" s="266"/>
      <c r="C22" s="266"/>
      <c r="D22" s="266"/>
      <c r="E22" s="266"/>
      <c r="F22" s="266"/>
      <c r="G22" s="266"/>
      <c r="H22" s="266"/>
      <c r="I22" s="266"/>
      <c r="J22" s="266"/>
    </row>
    <row r="23" spans="1:10">
      <c r="A23" s="266"/>
      <c r="B23" s="266"/>
      <c r="C23" s="266"/>
      <c r="D23" s="266"/>
      <c r="E23" s="266"/>
      <c r="F23" s="266"/>
      <c r="G23" s="266"/>
      <c r="H23" s="266"/>
      <c r="I23" s="266"/>
      <c r="J23" s="266"/>
    </row>
    <row r="24" spans="1:10" ht="31.5" customHeight="1">
      <c r="A24" s="266"/>
      <c r="B24" s="266"/>
      <c r="C24" s="266"/>
      <c r="D24" s="266"/>
      <c r="E24" s="266"/>
      <c r="F24" s="266"/>
      <c r="G24" s="266"/>
      <c r="H24" s="266"/>
      <c r="I24" s="266"/>
      <c r="J24" s="266"/>
    </row>
    <row r="25" spans="1:10" ht="20.25" customHeight="1">
      <c r="A25" s="48"/>
      <c r="B25" s="48"/>
      <c r="C25" s="48"/>
      <c r="D25" s="48"/>
      <c r="E25" s="48"/>
      <c r="F25" s="48"/>
      <c r="G25" s="48"/>
      <c r="H25" s="48"/>
      <c r="I25" s="48"/>
      <c r="J25" s="48"/>
    </row>
    <row r="26" spans="1:10" ht="13.9" customHeight="1">
      <c r="A26" s="266" t="s">
        <v>286</v>
      </c>
      <c r="B26" s="266"/>
      <c r="C26" s="266"/>
      <c r="D26" s="266"/>
      <c r="E26" s="266"/>
      <c r="F26" s="266"/>
      <c r="G26" s="266"/>
      <c r="H26" s="266"/>
      <c r="I26" s="266"/>
      <c r="J26" s="266"/>
    </row>
    <row r="27" spans="1:10" ht="13.9" customHeight="1">
      <c r="A27" s="48"/>
      <c r="B27" s="48"/>
      <c r="C27" s="48"/>
      <c r="D27" s="48"/>
      <c r="E27" s="48"/>
      <c r="F27" s="48"/>
      <c r="G27" s="48"/>
      <c r="H27" s="48"/>
      <c r="I27" s="48"/>
      <c r="J27" s="48"/>
    </row>
    <row r="28" spans="1:10" ht="13.9" customHeight="1">
      <c r="A28" s="48"/>
      <c r="B28" s="48"/>
      <c r="C28" s="48"/>
      <c r="D28" s="48"/>
      <c r="E28" s="48"/>
      <c r="F28" s="48"/>
      <c r="G28" s="48"/>
      <c r="H28" s="48"/>
      <c r="I28" s="48"/>
      <c r="J28" s="48"/>
    </row>
    <row r="29" spans="1:10" ht="13.9" customHeight="1">
      <c r="A29" s="48"/>
      <c r="B29" s="48"/>
      <c r="C29" s="48"/>
      <c r="D29" s="48"/>
      <c r="E29" s="48"/>
      <c r="F29" s="48"/>
      <c r="G29" s="48"/>
      <c r="H29" s="48"/>
      <c r="I29" s="48"/>
      <c r="J29" s="48"/>
    </row>
    <row r="30" spans="1:10" ht="15">
      <c r="A30" s="48"/>
      <c r="B30" s="48"/>
      <c r="C30" s="48"/>
      <c r="D30" s="48"/>
      <c r="E30" s="48"/>
      <c r="F30" s="48"/>
      <c r="G30" s="48"/>
      <c r="H30" s="48"/>
      <c r="I30" s="48"/>
      <c r="J30" s="48"/>
    </row>
    <row r="31" spans="1:10" ht="15">
      <c r="A31" s="48"/>
      <c r="B31" s="48"/>
      <c r="C31" s="48"/>
      <c r="D31" s="48"/>
      <c r="E31" s="48"/>
      <c r="F31" s="48"/>
      <c r="G31" s="48"/>
      <c r="H31" s="48"/>
      <c r="I31" s="48"/>
      <c r="J31" s="48"/>
    </row>
    <row r="32" spans="1:10" ht="15">
      <c r="A32" s="48"/>
      <c r="B32" s="48"/>
      <c r="C32" s="48"/>
      <c r="D32" s="48"/>
      <c r="E32" s="48"/>
      <c r="F32" s="48"/>
      <c r="G32" s="48"/>
      <c r="H32" s="48"/>
      <c r="I32" s="48"/>
      <c r="J32" s="48"/>
    </row>
    <row r="33" spans="1:10" ht="15">
      <c r="A33" s="48"/>
      <c r="B33" s="48"/>
      <c r="C33" s="48"/>
      <c r="D33" s="48"/>
      <c r="E33" s="48"/>
      <c r="F33" s="48"/>
      <c r="G33" s="48"/>
      <c r="H33" s="48"/>
      <c r="I33" s="48"/>
      <c r="J33" s="48"/>
    </row>
    <row r="34" spans="1:10" ht="15">
      <c r="A34" s="48"/>
      <c r="B34" s="48"/>
      <c r="C34" s="48"/>
      <c r="D34" s="48"/>
      <c r="E34" s="48"/>
      <c r="F34" s="48"/>
      <c r="G34" s="48"/>
      <c r="H34" s="48"/>
      <c r="I34" s="48"/>
      <c r="J34" s="48"/>
    </row>
    <row r="35" spans="1:10" ht="15">
      <c r="A35" s="48"/>
      <c r="B35" s="48"/>
      <c r="C35" s="48"/>
      <c r="D35" s="48"/>
      <c r="E35" s="48"/>
      <c r="F35" s="48"/>
      <c r="G35" s="48"/>
      <c r="H35" s="48"/>
      <c r="I35" s="48"/>
      <c r="J35" s="48"/>
    </row>
    <row r="36" spans="1:10" ht="15">
      <c r="A36" s="48"/>
      <c r="B36" s="48"/>
      <c r="C36" s="48"/>
      <c r="D36" s="48"/>
      <c r="E36" s="48"/>
      <c r="F36" s="48"/>
      <c r="G36" s="48"/>
      <c r="H36" s="48"/>
      <c r="I36" s="48"/>
      <c r="J36" s="48"/>
    </row>
    <row r="37" spans="1:10" ht="15">
      <c r="A37" s="48"/>
      <c r="B37" s="48"/>
      <c r="C37" s="48"/>
      <c r="D37" s="48"/>
      <c r="E37" s="48"/>
      <c r="F37" s="48"/>
      <c r="G37" s="48"/>
      <c r="H37" s="48"/>
      <c r="I37" s="48"/>
      <c r="J37" s="48"/>
    </row>
    <row r="38" spans="1:10" ht="15">
      <c r="A38" s="48"/>
      <c r="B38" s="48"/>
      <c r="C38" s="48"/>
      <c r="D38" s="48"/>
      <c r="E38" s="48"/>
      <c r="F38" s="48"/>
      <c r="G38" s="48"/>
      <c r="H38" s="48"/>
      <c r="I38" s="48"/>
      <c r="J38" s="48"/>
    </row>
    <row r="39" spans="1:10" ht="15">
      <c r="A39" s="48"/>
      <c r="B39" s="48"/>
      <c r="C39" s="48"/>
      <c r="D39" s="48"/>
      <c r="E39" s="48"/>
      <c r="F39" s="48"/>
      <c r="G39" s="48"/>
      <c r="H39" s="48"/>
      <c r="I39" s="48"/>
      <c r="J39" s="48"/>
    </row>
    <row r="40" spans="1:10" ht="15">
      <c r="A40" s="48"/>
      <c r="B40" s="48"/>
      <c r="C40" s="48"/>
      <c r="D40" s="48"/>
      <c r="E40" s="48"/>
    </row>
    <row r="41" spans="1:10" ht="15">
      <c r="A41" s="48"/>
      <c r="B41" s="48"/>
      <c r="C41" s="48"/>
      <c r="D41" s="48"/>
      <c r="E41" s="48"/>
    </row>
    <row r="42" spans="1:10" ht="15" customHeight="1">
      <c r="A42" s="48"/>
      <c r="B42" s="48"/>
      <c r="C42" s="48"/>
      <c r="D42" s="48"/>
      <c r="E42" s="48"/>
      <c r="G42" s="268" t="s">
        <v>56</v>
      </c>
      <c r="H42" s="268"/>
      <c r="I42" s="268"/>
      <c r="J42" s="268"/>
    </row>
    <row r="43" spans="1:10" ht="15" customHeight="1">
      <c r="A43" s="48"/>
      <c r="B43" s="48"/>
      <c r="C43" s="48"/>
      <c r="D43" s="48"/>
      <c r="E43" s="48"/>
      <c r="G43" s="268" t="s">
        <v>51</v>
      </c>
      <c r="H43" s="268"/>
      <c r="I43" s="268"/>
      <c r="J43" s="268"/>
    </row>
    <row r="44" spans="1:10" ht="15" customHeight="1">
      <c r="A44" s="48"/>
      <c r="B44" s="48"/>
      <c r="C44" s="48"/>
      <c r="D44" s="48"/>
      <c r="E44" s="48"/>
      <c r="G44" s="268" t="s">
        <v>54</v>
      </c>
      <c r="H44" s="268"/>
      <c r="I44" s="268"/>
      <c r="J44" s="268"/>
    </row>
    <row r="45" spans="1:10" ht="15">
      <c r="A45" s="48"/>
      <c r="B45" s="48"/>
      <c r="C45" s="48"/>
      <c r="D45" s="48"/>
      <c r="E45" s="48"/>
      <c r="F45" s="48"/>
      <c r="G45" s="48"/>
      <c r="H45" s="48"/>
      <c r="I45" s="48"/>
      <c r="J45" s="48"/>
    </row>
    <row r="46" spans="1:10" ht="15">
      <c r="A46" s="48"/>
      <c r="B46" s="48"/>
      <c r="C46" s="48"/>
      <c r="D46" s="48"/>
      <c r="E46" s="48"/>
      <c r="F46" s="48"/>
      <c r="G46" s="48"/>
      <c r="H46" s="48"/>
      <c r="I46" s="48"/>
      <c r="J46" s="48"/>
    </row>
    <row r="47" spans="1:10" ht="15">
      <c r="A47" s="48"/>
      <c r="B47" s="48"/>
      <c r="C47" s="48"/>
      <c r="D47" s="48"/>
      <c r="E47" s="48"/>
      <c r="F47" s="48"/>
      <c r="G47" s="48"/>
      <c r="H47" s="48"/>
      <c r="I47" s="48"/>
      <c r="J47" s="48"/>
    </row>
    <row r="48" spans="1:10" ht="15">
      <c r="A48" s="48"/>
      <c r="B48" s="48"/>
      <c r="C48" s="48"/>
      <c r="D48" s="48"/>
      <c r="E48" s="48"/>
      <c r="F48" s="48"/>
      <c r="G48" s="48"/>
      <c r="H48" s="48"/>
      <c r="I48" s="48"/>
      <c r="J48" s="48"/>
    </row>
    <row r="49" spans="1:10" ht="15.6" customHeight="1">
      <c r="A49" s="266" t="s">
        <v>55</v>
      </c>
      <c r="B49" s="266"/>
      <c r="C49" s="266"/>
      <c r="D49" s="266"/>
      <c r="E49" s="266"/>
      <c r="F49" s="266"/>
      <c r="G49" s="266"/>
      <c r="H49" s="266"/>
      <c r="I49" s="266"/>
      <c r="J49" s="266"/>
    </row>
    <row r="50" spans="1:10" ht="15">
      <c r="A50" s="48"/>
      <c r="B50" s="48"/>
      <c r="C50" s="48"/>
      <c r="D50" s="48"/>
      <c r="E50" s="48"/>
      <c r="F50" s="48"/>
      <c r="G50" s="48"/>
      <c r="H50" s="48"/>
      <c r="I50" s="48"/>
      <c r="J50" s="48"/>
    </row>
    <row r="51" spans="1:10" ht="15">
      <c r="A51" s="48"/>
      <c r="B51" s="48"/>
      <c r="C51" s="48"/>
      <c r="D51" s="48"/>
      <c r="E51" s="48"/>
      <c r="F51" s="48"/>
      <c r="G51" s="48"/>
      <c r="H51" s="48"/>
      <c r="I51" s="48"/>
      <c r="J51" s="48"/>
    </row>
    <row r="52" spans="1:10" ht="15">
      <c r="A52" s="48"/>
      <c r="B52" s="48"/>
      <c r="C52" s="48"/>
      <c r="D52" s="48"/>
      <c r="E52" s="48"/>
      <c r="F52" s="48"/>
      <c r="G52" s="48"/>
      <c r="H52" s="48"/>
      <c r="I52" s="48"/>
      <c r="J52" s="48"/>
    </row>
    <row r="53" spans="1:10" ht="15">
      <c r="A53" s="48"/>
      <c r="B53" s="48"/>
      <c r="C53" s="48"/>
      <c r="D53" s="48"/>
      <c r="E53" s="48"/>
      <c r="F53" s="48"/>
      <c r="G53" s="48"/>
      <c r="H53" s="48"/>
      <c r="I53" s="48"/>
      <c r="J53" s="48"/>
    </row>
    <row r="54" spans="1:10" ht="15">
      <c r="A54" s="48"/>
      <c r="B54" s="48"/>
      <c r="C54" s="48"/>
      <c r="D54" s="48"/>
      <c r="E54" s="48"/>
      <c r="F54" s="48"/>
      <c r="G54" s="48"/>
      <c r="H54" s="48"/>
      <c r="I54" s="48"/>
      <c r="J54" s="48"/>
    </row>
    <row r="55" spans="1:10" ht="15">
      <c r="A55" s="48"/>
      <c r="B55" s="48"/>
      <c r="C55" s="48"/>
      <c r="D55" s="48"/>
      <c r="E55" s="48"/>
      <c r="F55" s="48"/>
      <c r="G55" s="48"/>
      <c r="H55" s="48"/>
      <c r="I55" s="48"/>
      <c r="J55" s="48"/>
    </row>
    <row r="56" spans="1:10" ht="15">
      <c r="A56" s="48"/>
      <c r="B56" s="48"/>
      <c r="C56" s="48"/>
      <c r="D56" s="48"/>
      <c r="E56" s="48"/>
      <c r="F56" s="48"/>
      <c r="G56" s="48"/>
      <c r="H56" s="48"/>
      <c r="I56" s="48"/>
      <c r="J56" s="48"/>
    </row>
    <row r="57" spans="1:10" ht="15">
      <c r="A57" s="48"/>
      <c r="B57" s="48"/>
      <c r="C57" s="48"/>
      <c r="D57" s="48"/>
      <c r="E57" s="48"/>
      <c r="F57" s="48"/>
      <c r="G57" s="48"/>
      <c r="H57" s="48"/>
      <c r="I57" s="48"/>
      <c r="J57" s="48"/>
    </row>
    <row r="58" spans="1:10" ht="15">
      <c r="A58" s="48"/>
      <c r="B58" s="48"/>
      <c r="C58" s="48"/>
      <c r="D58" s="48"/>
      <c r="E58" s="48"/>
      <c r="F58" s="48"/>
      <c r="G58" s="48"/>
      <c r="H58" s="48"/>
      <c r="I58" s="48"/>
      <c r="J58" s="48"/>
    </row>
    <row r="59" spans="1:10" ht="15">
      <c r="A59" s="48"/>
      <c r="B59" s="48"/>
      <c r="C59" s="48"/>
      <c r="D59" s="48"/>
      <c r="E59" s="48"/>
      <c r="F59" s="48"/>
      <c r="G59" s="48"/>
      <c r="H59" s="48"/>
      <c r="I59" s="48"/>
      <c r="J59" s="48"/>
    </row>
    <row r="60" spans="1:10" ht="15">
      <c r="A60" s="48"/>
      <c r="B60" s="48"/>
      <c r="C60" s="48"/>
      <c r="D60" s="48"/>
      <c r="E60" s="48"/>
      <c r="F60" s="48"/>
      <c r="G60" s="48"/>
      <c r="H60" s="48"/>
      <c r="I60" s="48"/>
      <c r="J60" s="48"/>
    </row>
    <row r="61" spans="1:10" ht="15">
      <c r="A61" s="48"/>
      <c r="B61" s="48"/>
      <c r="C61" s="48"/>
      <c r="D61" s="48"/>
      <c r="E61" s="48"/>
      <c r="F61" s="48"/>
      <c r="G61" s="48"/>
      <c r="H61" s="48"/>
      <c r="I61" s="48"/>
      <c r="J61" s="48"/>
    </row>
    <row r="62" spans="1:10" ht="15">
      <c r="A62" s="48"/>
      <c r="B62" s="48"/>
      <c r="C62" s="48"/>
      <c r="D62" s="48"/>
      <c r="E62" s="48"/>
      <c r="F62" s="48"/>
      <c r="G62" s="48"/>
      <c r="H62" s="48"/>
      <c r="I62" s="48"/>
      <c r="J62" s="48"/>
    </row>
    <row r="63" spans="1:10" ht="15">
      <c r="A63" s="48"/>
      <c r="B63" s="48"/>
      <c r="C63" s="48"/>
      <c r="D63" s="48"/>
      <c r="E63" s="48"/>
      <c r="F63" s="48"/>
      <c r="G63" s="48"/>
      <c r="H63" s="48"/>
      <c r="I63" s="48"/>
      <c r="J63" s="48"/>
    </row>
    <row r="64" spans="1:10" ht="15">
      <c r="A64" s="48"/>
      <c r="B64" s="48"/>
      <c r="C64" s="48"/>
      <c r="D64" s="48"/>
      <c r="E64" s="48"/>
      <c r="F64" s="48"/>
      <c r="G64" s="48"/>
      <c r="H64" s="48"/>
      <c r="I64" s="48"/>
      <c r="J64" s="48"/>
    </row>
    <row r="65" spans="1:10" ht="15">
      <c r="A65" s="48"/>
      <c r="B65" s="48"/>
      <c r="C65" s="48"/>
      <c r="D65" s="48"/>
      <c r="E65" s="48"/>
      <c r="F65" s="48"/>
      <c r="G65" s="48"/>
      <c r="H65" s="48"/>
      <c r="I65" s="48"/>
      <c r="J65" s="48"/>
    </row>
    <row r="66" spans="1:10" ht="15">
      <c r="A66" s="48"/>
      <c r="B66" s="48"/>
      <c r="C66" s="48"/>
      <c r="D66" s="48"/>
      <c r="E66" s="48"/>
      <c r="F66" s="48"/>
      <c r="G66" s="48"/>
      <c r="H66" s="48"/>
      <c r="I66" s="48"/>
      <c r="J66" s="48"/>
    </row>
    <row r="67" spans="1:10" ht="15">
      <c r="A67" s="48"/>
      <c r="B67" s="48"/>
      <c r="C67" s="48"/>
      <c r="D67" s="48"/>
      <c r="E67" s="48"/>
      <c r="F67" s="48"/>
      <c r="G67" s="48"/>
      <c r="H67" s="48"/>
      <c r="I67" s="48"/>
      <c r="J67" s="48"/>
    </row>
    <row r="68" spans="1:10" ht="15">
      <c r="A68" s="48"/>
      <c r="B68" s="48"/>
      <c r="C68" s="48"/>
      <c r="D68" s="48"/>
      <c r="E68" s="48"/>
      <c r="F68" s="48"/>
      <c r="G68" s="48"/>
      <c r="H68" s="48"/>
      <c r="I68" s="48"/>
      <c r="J68" s="48"/>
    </row>
    <row r="69" spans="1:10" ht="15">
      <c r="A69" s="48"/>
      <c r="B69" s="48"/>
      <c r="C69" s="48"/>
      <c r="D69" s="48"/>
      <c r="E69" s="48"/>
      <c r="F69" s="48"/>
      <c r="G69" s="48"/>
      <c r="H69" s="48"/>
      <c r="I69" s="48"/>
      <c r="J69" s="48"/>
    </row>
    <row r="70" spans="1:10" ht="15">
      <c r="A70" s="48"/>
      <c r="B70" s="48"/>
      <c r="C70" s="48"/>
      <c r="D70" s="48"/>
      <c r="E70" s="48"/>
      <c r="F70" s="48"/>
      <c r="G70" s="48"/>
      <c r="H70" s="48"/>
      <c r="I70" s="48"/>
      <c r="J70" s="48"/>
    </row>
    <row r="71" spans="1:10" ht="15">
      <c r="A71" s="48"/>
      <c r="B71" s="48"/>
      <c r="C71" s="48"/>
      <c r="D71" s="48"/>
      <c r="E71" s="48"/>
      <c r="F71" s="48"/>
      <c r="G71" s="48"/>
      <c r="H71" s="48"/>
      <c r="I71" s="48"/>
      <c r="J71" s="48"/>
    </row>
    <row r="72" spans="1:10" ht="15">
      <c r="A72" s="48"/>
      <c r="B72" s="48"/>
      <c r="C72" s="48"/>
      <c r="D72" s="48"/>
      <c r="E72" s="48"/>
      <c r="F72" s="48"/>
      <c r="G72" s="48"/>
      <c r="H72" s="48"/>
      <c r="I72" s="48"/>
      <c r="J72" s="48"/>
    </row>
    <row r="73" spans="1:10" ht="15">
      <c r="A73" s="48"/>
      <c r="B73" s="48"/>
      <c r="C73" s="48"/>
      <c r="D73" s="48"/>
      <c r="E73" s="48"/>
      <c r="F73" s="48"/>
      <c r="G73" s="48"/>
      <c r="H73" s="48"/>
      <c r="I73" s="48"/>
      <c r="J73" s="48"/>
    </row>
    <row r="74" spans="1:10" ht="15">
      <c r="A74" s="48"/>
      <c r="B74" s="48"/>
      <c r="C74" s="48"/>
      <c r="D74" s="48"/>
      <c r="E74" s="48"/>
      <c r="F74" s="48"/>
      <c r="G74" s="48"/>
      <c r="H74" s="48"/>
      <c r="I74" s="48"/>
      <c r="J74" s="48"/>
    </row>
    <row r="75" spans="1:10" ht="15">
      <c r="A75" s="48"/>
      <c r="B75" s="48"/>
      <c r="C75" s="48"/>
      <c r="D75" s="48"/>
      <c r="E75" s="48"/>
      <c r="F75" s="48"/>
      <c r="G75" s="48"/>
      <c r="H75" s="48"/>
      <c r="I75" s="48"/>
      <c r="J75" s="48"/>
    </row>
    <row r="76" spans="1:10" ht="15">
      <c r="A76" s="48"/>
      <c r="B76" s="48"/>
      <c r="C76" s="48"/>
      <c r="D76" s="48"/>
      <c r="E76" s="48"/>
      <c r="F76" s="48"/>
      <c r="G76" s="48"/>
      <c r="H76" s="48"/>
      <c r="I76" s="48"/>
      <c r="J76" s="48"/>
    </row>
    <row r="77" spans="1:10" ht="15">
      <c r="A77" s="48"/>
      <c r="B77" s="48"/>
      <c r="C77" s="48"/>
      <c r="D77" s="48"/>
      <c r="E77" s="48"/>
      <c r="F77" s="48"/>
      <c r="G77" s="48"/>
      <c r="H77" s="48"/>
      <c r="I77" s="48"/>
      <c r="J77" s="48"/>
    </row>
    <row r="78" spans="1:10" ht="15">
      <c r="A78" s="48"/>
      <c r="B78" s="48"/>
      <c r="C78" s="48"/>
      <c r="D78" s="48"/>
      <c r="E78" s="48"/>
      <c r="F78" s="48"/>
      <c r="G78" s="48"/>
      <c r="H78" s="48"/>
      <c r="I78" s="48"/>
      <c r="J78" s="48"/>
    </row>
    <row r="79" spans="1:10" ht="15">
      <c r="A79" s="48"/>
      <c r="B79" s="48"/>
      <c r="C79" s="48"/>
      <c r="D79" s="48"/>
      <c r="E79" s="48"/>
      <c r="F79" s="48"/>
      <c r="G79" s="48"/>
      <c r="H79" s="48"/>
      <c r="I79" s="48"/>
      <c r="J79" s="48"/>
    </row>
    <row r="80" spans="1:10" ht="15">
      <c r="A80" s="48"/>
      <c r="B80" s="48"/>
      <c r="C80" s="48"/>
      <c r="D80" s="48"/>
      <c r="E80" s="48"/>
      <c r="F80" s="48"/>
      <c r="G80" s="48"/>
      <c r="H80" s="48"/>
      <c r="I80" s="48"/>
      <c r="J80" s="48"/>
    </row>
    <row r="81" spans="1:10" ht="15">
      <c r="A81" s="48"/>
      <c r="B81" s="48"/>
      <c r="C81" s="48"/>
      <c r="D81" s="48"/>
      <c r="E81" s="48"/>
      <c r="F81" s="48"/>
      <c r="G81" s="48"/>
      <c r="H81" s="48"/>
      <c r="I81" s="48"/>
      <c r="J81" s="48"/>
    </row>
    <row r="82" spans="1:10" ht="15">
      <c r="A82" s="48"/>
      <c r="B82" s="48"/>
      <c r="C82" s="48"/>
      <c r="D82" s="48"/>
      <c r="E82" s="48"/>
      <c r="F82" s="48"/>
      <c r="G82" s="48"/>
      <c r="H82" s="48"/>
      <c r="I82" s="48"/>
      <c r="J82" s="48"/>
    </row>
    <row r="83" spans="1:10" ht="15">
      <c r="A83" s="48"/>
      <c r="B83" s="48"/>
      <c r="C83" s="48"/>
      <c r="D83" s="48"/>
      <c r="E83" s="48"/>
      <c r="F83" s="48"/>
      <c r="G83" s="48"/>
      <c r="H83" s="48"/>
      <c r="I83" s="48"/>
      <c r="J83" s="48"/>
    </row>
    <row r="84" spans="1:10" ht="15">
      <c r="A84" s="48"/>
      <c r="B84" s="48"/>
      <c r="C84" s="48"/>
      <c r="D84" s="48"/>
      <c r="E84" s="48"/>
      <c r="F84" s="48"/>
      <c r="G84" s="48"/>
      <c r="H84" s="48"/>
      <c r="I84" s="48"/>
      <c r="J84" s="48"/>
    </row>
    <row r="85" spans="1:10" ht="15">
      <c r="A85" s="48"/>
      <c r="B85" s="48"/>
      <c r="C85" s="48"/>
      <c r="D85" s="48"/>
      <c r="E85" s="48"/>
      <c r="F85" s="48"/>
      <c r="G85" s="48"/>
      <c r="H85" s="48"/>
      <c r="I85" s="48"/>
      <c r="J85" s="48"/>
    </row>
    <row r="86" spans="1:10" ht="15">
      <c r="A86" s="48"/>
      <c r="B86" s="48"/>
      <c r="C86" s="48"/>
      <c r="D86" s="48"/>
      <c r="E86" s="48"/>
      <c r="F86" s="48"/>
      <c r="G86" s="48"/>
      <c r="H86" s="48"/>
      <c r="I86" s="48"/>
      <c r="J86" s="48"/>
    </row>
    <row r="87" spans="1:10" ht="15">
      <c r="A87" s="48"/>
      <c r="B87" s="48"/>
      <c r="C87" s="48"/>
      <c r="D87" s="48"/>
      <c r="E87" s="48"/>
      <c r="F87" s="48"/>
      <c r="G87" s="48"/>
      <c r="H87" s="48"/>
      <c r="I87" s="48"/>
      <c r="J87" s="48"/>
    </row>
    <row r="88" spans="1:10" ht="15">
      <c r="A88" s="48"/>
      <c r="B88" s="48"/>
      <c r="C88" s="48"/>
      <c r="D88" s="48"/>
      <c r="E88" s="48"/>
      <c r="F88" s="48"/>
      <c r="G88" s="48"/>
      <c r="H88" s="48"/>
      <c r="I88" s="48"/>
      <c r="J88" s="48"/>
    </row>
    <row r="89" spans="1:10" ht="15">
      <c r="A89" s="48"/>
      <c r="B89" s="48"/>
      <c r="C89" s="48"/>
      <c r="D89" s="48"/>
      <c r="E89" s="48"/>
      <c r="F89" s="48"/>
      <c r="G89" s="48"/>
      <c r="H89" s="48"/>
      <c r="I89" s="48"/>
      <c r="J89" s="48"/>
    </row>
    <row r="90" spans="1:10" ht="15">
      <c r="A90" s="48"/>
      <c r="B90" s="48"/>
      <c r="C90" s="48"/>
      <c r="D90" s="48"/>
      <c r="E90" s="48"/>
      <c r="F90" s="48"/>
      <c r="G90" s="48"/>
      <c r="H90" s="48"/>
      <c r="I90" s="48"/>
      <c r="J90" s="48"/>
    </row>
    <row r="91" spans="1:10" ht="15">
      <c r="A91" s="48"/>
      <c r="B91" s="48"/>
      <c r="C91" s="48"/>
      <c r="D91" s="48"/>
      <c r="E91" s="48"/>
      <c r="F91" s="48"/>
      <c r="G91" s="48"/>
      <c r="H91" s="48"/>
      <c r="I91" s="48"/>
      <c r="J91" s="48"/>
    </row>
    <row r="92" spans="1:10" ht="15">
      <c r="A92" s="48"/>
      <c r="B92" s="48"/>
      <c r="C92" s="48"/>
      <c r="D92" s="48"/>
      <c r="E92" s="48"/>
      <c r="F92" s="48"/>
      <c r="G92" s="48"/>
      <c r="H92" s="48"/>
      <c r="I92" s="48"/>
      <c r="J92" s="48"/>
    </row>
    <row r="93" spans="1:10" ht="15">
      <c r="A93" s="48"/>
      <c r="B93" s="48"/>
      <c r="C93" s="48"/>
      <c r="D93" s="48"/>
      <c r="E93" s="48"/>
      <c r="F93" s="48"/>
      <c r="G93" s="48"/>
      <c r="H93" s="48"/>
      <c r="I93" s="48"/>
      <c r="J93" s="48"/>
    </row>
    <row r="94" spans="1:10" ht="15">
      <c r="A94" s="48"/>
      <c r="B94" s="48"/>
      <c r="C94" s="48"/>
      <c r="D94" s="48"/>
      <c r="E94" s="48"/>
      <c r="F94" s="48"/>
      <c r="G94" s="48"/>
      <c r="H94" s="48"/>
      <c r="I94" s="48"/>
      <c r="J94" s="48"/>
    </row>
    <row r="95" spans="1:10" ht="15">
      <c r="A95" s="48"/>
      <c r="B95" s="48"/>
      <c r="C95" s="48"/>
      <c r="D95" s="48"/>
      <c r="E95" s="48"/>
      <c r="F95" s="48"/>
      <c r="G95" s="48"/>
      <c r="H95" s="48"/>
      <c r="I95" s="48"/>
      <c r="J95" s="48"/>
    </row>
    <row r="96" spans="1:10" ht="15">
      <c r="A96" s="48"/>
      <c r="B96" s="48"/>
      <c r="C96" s="48"/>
      <c r="D96" s="48"/>
      <c r="E96" s="48"/>
      <c r="F96" s="48"/>
      <c r="G96" s="48"/>
      <c r="H96" s="48"/>
      <c r="I96" s="48"/>
      <c r="J96" s="48"/>
    </row>
    <row r="97" spans="1:10" ht="15">
      <c r="A97" s="48"/>
      <c r="B97" s="48"/>
      <c r="C97" s="48"/>
      <c r="D97" s="48"/>
      <c r="E97" s="48"/>
      <c r="F97" s="48"/>
      <c r="G97" s="48"/>
      <c r="H97" s="48"/>
      <c r="I97" s="48"/>
      <c r="J97" s="48"/>
    </row>
    <row r="98" spans="1:10" ht="15">
      <c r="A98" s="48"/>
      <c r="B98" s="48"/>
      <c r="C98" s="48"/>
      <c r="D98" s="48"/>
      <c r="E98" s="48"/>
      <c r="F98" s="48"/>
      <c r="G98" s="48"/>
      <c r="H98" s="48"/>
      <c r="I98" s="48"/>
      <c r="J98" s="48"/>
    </row>
    <row r="99" spans="1:10" ht="15">
      <c r="A99" s="48"/>
      <c r="B99" s="48"/>
      <c r="C99" s="48"/>
      <c r="D99" s="48"/>
      <c r="E99" s="48"/>
      <c r="F99" s="48"/>
      <c r="G99" s="48"/>
      <c r="H99" s="48"/>
      <c r="I99" s="48"/>
      <c r="J99" s="48"/>
    </row>
    <row r="100" spans="1:10" ht="15">
      <c r="A100" s="48"/>
      <c r="B100" s="48"/>
      <c r="C100" s="48"/>
      <c r="D100" s="48"/>
      <c r="E100" s="48"/>
      <c r="F100" s="48"/>
      <c r="G100" s="48"/>
      <c r="H100" s="48"/>
      <c r="I100" s="48"/>
      <c r="J100" s="48"/>
    </row>
    <row r="101" spans="1:10" ht="15">
      <c r="A101" s="48"/>
      <c r="B101" s="48"/>
      <c r="C101" s="48"/>
      <c r="D101" s="48"/>
      <c r="E101" s="48"/>
      <c r="F101" s="48"/>
      <c r="G101" s="48"/>
      <c r="H101" s="48"/>
      <c r="I101" s="48"/>
      <c r="J101" s="48"/>
    </row>
    <row r="102" spans="1:10" ht="15">
      <c r="A102" s="48"/>
      <c r="B102" s="48"/>
      <c r="C102" s="48"/>
      <c r="D102" s="48"/>
      <c r="E102" s="48"/>
      <c r="F102" s="48"/>
      <c r="G102" s="48"/>
      <c r="H102" s="48"/>
      <c r="I102" s="48"/>
      <c r="J102" s="48"/>
    </row>
    <row r="103" spans="1:10" ht="15">
      <c r="A103" s="48"/>
      <c r="B103" s="48"/>
      <c r="C103" s="48"/>
      <c r="D103" s="48"/>
      <c r="E103" s="48"/>
      <c r="F103" s="48"/>
      <c r="G103" s="48"/>
      <c r="H103" s="48"/>
      <c r="I103" s="48"/>
      <c r="J103" s="48"/>
    </row>
    <row r="104" spans="1:10" ht="15">
      <c r="A104" s="48"/>
      <c r="B104" s="48"/>
      <c r="C104" s="48"/>
      <c r="D104" s="48"/>
      <c r="E104" s="48"/>
      <c r="F104" s="48"/>
      <c r="G104" s="48"/>
      <c r="H104" s="48"/>
      <c r="I104" s="48"/>
      <c r="J104" s="48"/>
    </row>
    <row r="105" spans="1:10" ht="15">
      <c r="A105" s="48"/>
      <c r="B105" s="48"/>
      <c r="C105" s="48"/>
      <c r="D105" s="48"/>
      <c r="E105" s="48"/>
      <c r="F105" s="48"/>
      <c r="G105" s="48"/>
      <c r="H105" s="48"/>
      <c r="I105" s="48"/>
      <c r="J105" s="48"/>
    </row>
    <row r="106" spans="1:10" ht="15">
      <c r="A106" s="48"/>
      <c r="B106" s="48"/>
      <c r="C106" s="48"/>
      <c r="D106" s="48"/>
      <c r="E106" s="48"/>
      <c r="F106" s="48"/>
      <c r="G106" s="48"/>
      <c r="H106" s="48"/>
      <c r="I106" s="48"/>
      <c r="J106" s="48"/>
    </row>
    <row r="107" spans="1:10" ht="15">
      <c r="A107" s="48"/>
      <c r="B107" s="48"/>
      <c r="C107" s="48"/>
      <c r="D107" s="48"/>
      <c r="E107" s="48"/>
      <c r="F107" s="48"/>
      <c r="G107" s="48"/>
      <c r="H107" s="48"/>
      <c r="I107" s="48"/>
      <c r="J107" s="48"/>
    </row>
    <row r="108" spans="1:10" ht="15">
      <c r="A108" s="48"/>
      <c r="B108" s="48"/>
      <c r="C108" s="48"/>
      <c r="D108" s="48"/>
      <c r="E108" s="48"/>
      <c r="F108" s="48"/>
      <c r="G108" s="48"/>
      <c r="H108" s="48"/>
      <c r="I108" s="48"/>
      <c r="J108" s="48"/>
    </row>
    <row r="109" spans="1:10" ht="15">
      <c r="A109" s="48"/>
      <c r="B109" s="48"/>
      <c r="C109" s="48"/>
      <c r="D109" s="48"/>
      <c r="E109" s="48"/>
      <c r="F109" s="48"/>
      <c r="G109" s="48"/>
      <c r="H109" s="48"/>
      <c r="I109" s="48"/>
      <c r="J109" s="48"/>
    </row>
    <row r="110" spans="1:10" ht="15">
      <c r="A110" s="48"/>
      <c r="B110" s="48"/>
      <c r="C110" s="48"/>
      <c r="D110" s="48"/>
      <c r="E110" s="48"/>
      <c r="F110" s="48"/>
      <c r="G110" s="48"/>
      <c r="H110" s="48"/>
      <c r="I110" s="48"/>
      <c r="J110" s="48"/>
    </row>
    <row r="111" spans="1:10" ht="15">
      <c r="A111" s="48"/>
      <c r="B111" s="48"/>
      <c r="C111" s="48"/>
      <c r="D111" s="48"/>
      <c r="E111" s="48"/>
      <c r="F111" s="48"/>
      <c r="G111" s="48"/>
      <c r="H111" s="48"/>
      <c r="I111" s="48"/>
      <c r="J111" s="48"/>
    </row>
    <row r="112" spans="1:10" ht="15">
      <c r="A112" s="48"/>
      <c r="B112" s="48"/>
      <c r="C112" s="48"/>
      <c r="D112" s="48"/>
      <c r="E112" s="48"/>
      <c r="F112" s="48"/>
      <c r="G112" s="48"/>
      <c r="H112" s="48"/>
      <c r="I112" s="48"/>
      <c r="J112" s="48"/>
    </row>
    <row r="113" spans="1:10" ht="15">
      <c r="A113" s="48"/>
      <c r="B113" s="48"/>
      <c r="C113" s="48"/>
      <c r="D113" s="48"/>
      <c r="E113" s="48"/>
      <c r="F113" s="48"/>
      <c r="G113" s="48"/>
      <c r="H113" s="48"/>
      <c r="I113" s="48"/>
      <c r="J113" s="48"/>
    </row>
    <row r="114" spans="1:10" ht="15">
      <c r="A114" s="48"/>
      <c r="B114" s="48"/>
      <c r="C114" s="48"/>
      <c r="D114" s="48"/>
      <c r="E114" s="48"/>
      <c r="F114" s="48"/>
      <c r="G114" s="48"/>
      <c r="H114" s="48"/>
      <c r="I114" s="48"/>
      <c r="J114" s="48"/>
    </row>
    <row r="115" spans="1:10" ht="15">
      <c r="A115" s="48"/>
      <c r="B115" s="48"/>
      <c r="C115" s="48"/>
      <c r="D115" s="48"/>
      <c r="E115" s="48"/>
      <c r="F115" s="48"/>
      <c r="G115" s="48"/>
      <c r="H115" s="48"/>
      <c r="I115" s="48"/>
      <c r="J115" s="48"/>
    </row>
    <row r="116" spans="1:10" ht="15">
      <c r="A116" s="48"/>
      <c r="B116" s="48"/>
      <c r="C116" s="48"/>
      <c r="D116" s="48"/>
      <c r="E116" s="48"/>
      <c r="F116" s="48"/>
      <c r="G116" s="48"/>
      <c r="H116" s="48"/>
      <c r="I116" s="48"/>
      <c r="J116" s="48"/>
    </row>
    <row r="117" spans="1:10" ht="15">
      <c r="A117" s="48"/>
      <c r="B117" s="48"/>
      <c r="C117" s="48"/>
      <c r="D117" s="48"/>
      <c r="E117" s="48"/>
      <c r="F117" s="48"/>
      <c r="G117" s="48"/>
      <c r="H117" s="48"/>
      <c r="I117" s="48"/>
      <c r="J117" s="48"/>
    </row>
    <row r="118" spans="1:10" ht="15">
      <c r="A118" s="48"/>
      <c r="B118" s="48"/>
      <c r="C118" s="48"/>
      <c r="D118" s="48"/>
      <c r="E118" s="48"/>
      <c r="F118" s="48"/>
      <c r="G118" s="48"/>
      <c r="H118" s="48"/>
      <c r="I118" s="48"/>
      <c r="J118" s="48"/>
    </row>
    <row r="119" spans="1:10" ht="15">
      <c r="A119" s="48"/>
      <c r="B119" s="48"/>
      <c r="C119" s="48"/>
      <c r="D119" s="48"/>
      <c r="E119" s="48"/>
      <c r="F119" s="48"/>
      <c r="G119" s="48"/>
      <c r="H119" s="48"/>
      <c r="I119" s="48"/>
      <c r="J119" s="48"/>
    </row>
    <row r="120" spans="1:10" ht="15">
      <c r="A120" s="48"/>
      <c r="B120" s="48"/>
      <c r="C120" s="48"/>
      <c r="D120" s="48"/>
      <c r="E120" s="48"/>
      <c r="F120" s="48"/>
      <c r="G120" s="48"/>
      <c r="H120" s="48"/>
      <c r="I120" s="48"/>
      <c r="J120" s="48"/>
    </row>
    <row r="121" spans="1:10" ht="15">
      <c r="A121" s="48"/>
      <c r="B121" s="48"/>
      <c r="C121" s="48"/>
      <c r="D121" s="48"/>
      <c r="E121" s="48"/>
      <c r="F121" s="48"/>
      <c r="G121" s="48"/>
      <c r="H121" s="48"/>
      <c r="I121" s="48"/>
      <c r="J121" s="48"/>
    </row>
    <row r="122" spans="1:10" ht="15">
      <c r="A122" s="48"/>
      <c r="B122" s="48"/>
      <c r="C122" s="48"/>
      <c r="D122" s="48"/>
      <c r="E122" s="48"/>
      <c r="F122" s="48"/>
      <c r="G122" s="48"/>
      <c r="H122" s="48"/>
      <c r="I122" s="48"/>
      <c r="J122" s="48"/>
    </row>
    <row r="123" spans="1:10" ht="15">
      <c r="A123" s="48"/>
      <c r="B123" s="48"/>
      <c r="C123" s="48"/>
      <c r="D123" s="48"/>
      <c r="E123" s="48"/>
      <c r="F123" s="48"/>
      <c r="G123" s="48"/>
      <c r="H123" s="48"/>
      <c r="I123" s="48"/>
      <c r="J123" s="48"/>
    </row>
    <row r="124" spans="1:10" ht="15">
      <c r="A124" s="48"/>
      <c r="B124" s="48"/>
      <c r="C124" s="48"/>
      <c r="D124" s="48"/>
      <c r="E124" s="48"/>
      <c r="F124" s="48"/>
      <c r="G124" s="48"/>
      <c r="H124" s="48"/>
      <c r="I124" s="48"/>
      <c r="J124" s="48"/>
    </row>
    <row r="125" spans="1:10" ht="15">
      <c r="A125" s="48"/>
      <c r="B125" s="48"/>
      <c r="C125" s="48"/>
      <c r="D125" s="48"/>
      <c r="E125" s="48"/>
      <c r="F125" s="48"/>
      <c r="G125" s="48"/>
      <c r="H125" s="48"/>
      <c r="I125" s="48"/>
      <c r="J125" s="48"/>
    </row>
    <row r="126" spans="1:10" ht="15">
      <c r="A126" s="48"/>
      <c r="B126" s="48"/>
      <c r="C126" s="48"/>
      <c r="D126" s="48"/>
      <c r="E126" s="48"/>
      <c r="F126" s="48"/>
      <c r="G126" s="48"/>
      <c r="H126" s="48"/>
      <c r="I126" s="48"/>
      <c r="J126" s="48"/>
    </row>
    <row r="127" spans="1:10" ht="15">
      <c r="A127" s="48"/>
      <c r="B127" s="48"/>
      <c r="C127" s="48"/>
      <c r="D127" s="48"/>
      <c r="E127" s="48"/>
      <c r="F127" s="48"/>
      <c r="G127" s="48"/>
      <c r="H127" s="48"/>
      <c r="I127" s="48"/>
      <c r="J127" s="48"/>
    </row>
    <row r="128" spans="1:10" ht="15">
      <c r="A128" s="48"/>
      <c r="B128" s="48"/>
      <c r="C128" s="48"/>
      <c r="D128" s="48"/>
      <c r="E128" s="48"/>
      <c r="F128" s="48"/>
      <c r="G128" s="48"/>
      <c r="H128" s="48"/>
      <c r="I128" s="48"/>
      <c r="J128" s="48"/>
    </row>
    <row r="129" spans="1:10" ht="15">
      <c r="A129" s="48"/>
      <c r="B129" s="48"/>
      <c r="C129" s="48"/>
      <c r="D129" s="48"/>
      <c r="E129" s="48"/>
      <c r="F129" s="48"/>
      <c r="G129" s="48"/>
      <c r="H129" s="48"/>
      <c r="I129" s="48"/>
      <c r="J129" s="48"/>
    </row>
    <row r="130" spans="1:10" ht="15">
      <c r="A130" s="48"/>
      <c r="B130" s="48"/>
      <c r="C130" s="48"/>
      <c r="D130" s="48"/>
      <c r="E130" s="48"/>
      <c r="F130" s="48"/>
      <c r="G130" s="48"/>
      <c r="H130" s="48"/>
      <c r="I130" s="48"/>
      <c r="J130" s="48"/>
    </row>
    <row r="131" spans="1:10" ht="15">
      <c r="A131" s="48"/>
      <c r="B131" s="48"/>
      <c r="C131" s="48"/>
      <c r="D131" s="48"/>
      <c r="E131" s="48"/>
      <c r="F131" s="48"/>
      <c r="G131" s="48"/>
      <c r="H131" s="48"/>
      <c r="I131" s="48"/>
      <c r="J131" s="48"/>
    </row>
    <row r="132" spans="1:10" ht="15">
      <c r="A132" s="48"/>
      <c r="B132" s="48"/>
      <c r="C132" s="48"/>
      <c r="D132" s="48"/>
      <c r="E132" s="48"/>
      <c r="F132" s="48"/>
      <c r="G132" s="48"/>
      <c r="H132" s="48"/>
      <c r="I132" s="48"/>
      <c r="J132" s="48"/>
    </row>
    <row r="133" spans="1:10" ht="15">
      <c r="A133" s="48"/>
      <c r="B133" s="48"/>
      <c r="C133" s="48"/>
      <c r="D133" s="48"/>
      <c r="E133" s="48"/>
      <c r="F133" s="48"/>
      <c r="G133" s="48"/>
      <c r="H133" s="48"/>
      <c r="I133" s="48"/>
      <c r="J133" s="48"/>
    </row>
    <row r="134" spans="1:10" ht="15">
      <c r="A134" s="48"/>
      <c r="B134" s="48"/>
      <c r="C134" s="48"/>
      <c r="D134" s="48"/>
      <c r="E134" s="48"/>
      <c r="F134" s="48"/>
      <c r="G134" s="48"/>
      <c r="H134" s="48"/>
      <c r="I134" s="48"/>
      <c r="J134" s="48"/>
    </row>
    <row r="135" spans="1:10" ht="15">
      <c r="A135" s="48"/>
      <c r="B135" s="48"/>
      <c r="C135" s="48"/>
      <c r="D135" s="48"/>
      <c r="E135" s="48"/>
      <c r="F135" s="48"/>
      <c r="G135" s="48"/>
      <c r="H135" s="48"/>
      <c r="I135" s="48"/>
      <c r="J135" s="48"/>
    </row>
    <row r="136" spans="1:10" ht="15">
      <c r="A136" s="48"/>
      <c r="B136" s="48"/>
      <c r="C136" s="48"/>
      <c r="D136" s="48"/>
      <c r="E136" s="48"/>
      <c r="F136" s="48"/>
      <c r="G136" s="48"/>
      <c r="H136" s="48"/>
      <c r="I136" s="48"/>
      <c r="J136" s="48"/>
    </row>
    <row r="137" spans="1:10" ht="15">
      <c r="A137" s="48"/>
      <c r="B137" s="48"/>
      <c r="C137" s="48"/>
      <c r="D137" s="48"/>
      <c r="E137" s="48"/>
      <c r="F137" s="48"/>
      <c r="G137" s="48"/>
      <c r="H137" s="48"/>
      <c r="I137" s="48"/>
      <c r="J137" s="48"/>
    </row>
    <row r="138" spans="1:10" ht="15">
      <c r="A138" s="48"/>
      <c r="B138" s="48"/>
      <c r="C138" s="48"/>
      <c r="D138" s="48"/>
      <c r="E138" s="48"/>
      <c r="F138" s="48"/>
      <c r="G138" s="48"/>
      <c r="H138" s="48"/>
      <c r="I138" s="48"/>
      <c r="J138" s="48"/>
    </row>
    <row r="139" spans="1:10" ht="15">
      <c r="A139" s="48"/>
      <c r="B139" s="48"/>
      <c r="C139" s="48"/>
      <c r="D139" s="48"/>
      <c r="E139" s="48"/>
      <c r="F139" s="48"/>
      <c r="G139" s="48"/>
      <c r="H139" s="48"/>
      <c r="I139" s="48"/>
      <c r="J139" s="48"/>
    </row>
    <row r="140" spans="1:10" ht="15">
      <c r="A140" s="48"/>
      <c r="B140" s="48"/>
      <c r="C140" s="48"/>
      <c r="D140" s="48"/>
      <c r="E140" s="48"/>
      <c r="F140" s="48"/>
      <c r="G140" s="48"/>
      <c r="H140" s="48"/>
      <c r="I140" s="48"/>
      <c r="J140" s="48"/>
    </row>
    <row r="141" spans="1:10" ht="15">
      <c r="A141" s="48"/>
      <c r="B141" s="48"/>
      <c r="C141" s="48"/>
      <c r="D141" s="48"/>
      <c r="E141" s="48"/>
      <c r="F141" s="48"/>
      <c r="G141" s="48"/>
      <c r="H141" s="48"/>
      <c r="I141" s="48"/>
      <c r="J141" s="48"/>
    </row>
    <row r="142" spans="1:10" ht="15">
      <c r="A142" s="48"/>
      <c r="B142" s="48"/>
      <c r="C142" s="48"/>
      <c r="D142" s="48"/>
      <c r="E142" s="48"/>
      <c r="F142" s="48"/>
      <c r="G142" s="48"/>
      <c r="H142" s="48"/>
      <c r="I142" s="48"/>
      <c r="J142" s="48"/>
    </row>
    <row r="143" spans="1:10" ht="15">
      <c r="A143" s="48"/>
      <c r="B143" s="48"/>
      <c r="C143" s="48"/>
      <c r="D143" s="48"/>
      <c r="E143" s="48"/>
      <c r="F143" s="48"/>
      <c r="G143" s="48"/>
      <c r="H143" s="48"/>
      <c r="I143" s="48"/>
      <c r="J143" s="48"/>
    </row>
    <row r="144" spans="1:10" ht="15">
      <c r="A144" s="48"/>
      <c r="B144" s="48"/>
      <c r="C144" s="48"/>
      <c r="D144" s="48"/>
      <c r="E144" s="48"/>
      <c r="F144" s="48"/>
      <c r="G144" s="48"/>
      <c r="H144" s="48"/>
      <c r="I144" s="48"/>
      <c r="J144" s="48"/>
    </row>
    <row r="145" spans="1:10" ht="15">
      <c r="A145" s="48"/>
      <c r="B145" s="48"/>
      <c r="C145" s="48"/>
      <c r="D145" s="48"/>
      <c r="E145" s="48"/>
      <c r="F145" s="48"/>
      <c r="G145" s="48"/>
      <c r="H145" s="48"/>
      <c r="I145" s="48"/>
      <c r="J145" s="48"/>
    </row>
    <row r="146" spans="1:10" ht="15">
      <c r="A146" s="48"/>
      <c r="B146" s="48"/>
      <c r="C146" s="48"/>
      <c r="D146" s="48"/>
      <c r="E146" s="48"/>
      <c r="F146" s="48"/>
      <c r="G146" s="48"/>
      <c r="H146" s="48"/>
      <c r="I146" s="48"/>
      <c r="J146" s="48"/>
    </row>
    <row r="147" spans="1:10" ht="15">
      <c r="A147" s="48"/>
      <c r="B147" s="48"/>
      <c r="C147" s="48"/>
      <c r="D147" s="48"/>
      <c r="E147" s="48"/>
      <c r="F147" s="48"/>
      <c r="G147" s="48"/>
      <c r="H147" s="48"/>
      <c r="I147" s="48"/>
      <c r="J147" s="48"/>
    </row>
    <row r="148" spans="1:10" ht="15">
      <c r="A148" s="48"/>
      <c r="B148" s="48"/>
      <c r="C148" s="48"/>
      <c r="D148" s="48"/>
      <c r="E148" s="48"/>
      <c r="F148" s="48"/>
      <c r="G148" s="48"/>
      <c r="H148" s="48"/>
      <c r="I148" s="48"/>
      <c r="J148" s="48"/>
    </row>
    <row r="149" spans="1:10" ht="15">
      <c r="A149" s="48"/>
      <c r="B149" s="48"/>
      <c r="C149" s="48"/>
      <c r="D149" s="48"/>
      <c r="E149" s="48"/>
      <c r="F149" s="48"/>
      <c r="G149" s="48"/>
      <c r="H149" s="48"/>
      <c r="I149" s="48"/>
      <c r="J149" s="48"/>
    </row>
    <row r="150" spans="1:10" ht="15">
      <c r="A150" s="48"/>
      <c r="B150" s="48"/>
      <c r="C150" s="48"/>
      <c r="D150" s="48"/>
      <c r="E150" s="48"/>
      <c r="F150" s="48"/>
      <c r="G150" s="48"/>
      <c r="H150" s="48"/>
      <c r="I150" s="48"/>
      <c r="J150" s="48"/>
    </row>
    <row r="151" spans="1:10" ht="15">
      <c r="A151" s="48"/>
      <c r="B151" s="48"/>
      <c r="C151" s="48"/>
      <c r="D151" s="48"/>
      <c r="E151" s="48"/>
      <c r="F151" s="48"/>
      <c r="G151" s="48"/>
      <c r="H151" s="48"/>
      <c r="I151" s="48"/>
      <c r="J151" s="48"/>
    </row>
    <row r="152" spans="1:10" ht="15">
      <c r="A152" s="48"/>
      <c r="B152" s="48"/>
      <c r="C152" s="48"/>
      <c r="D152" s="48"/>
      <c r="E152" s="48"/>
      <c r="F152" s="48"/>
      <c r="G152" s="48"/>
      <c r="H152" s="48"/>
      <c r="I152" s="48"/>
      <c r="J152" s="48"/>
    </row>
    <row r="153" spans="1:10" ht="15">
      <c r="A153" s="48"/>
      <c r="B153" s="48"/>
      <c r="C153" s="48"/>
      <c r="D153" s="48"/>
      <c r="E153" s="48"/>
      <c r="F153" s="48"/>
      <c r="G153" s="48"/>
      <c r="H153" s="48"/>
      <c r="I153" s="48"/>
      <c r="J153" s="48"/>
    </row>
    <row r="154" spans="1:10" ht="15">
      <c r="A154" s="48"/>
      <c r="B154" s="48"/>
      <c r="C154" s="48"/>
      <c r="D154" s="48"/>
      <c r="E154" s="48"/>
      <c r="F154" s="48"/>
      <c r="G154" s="48"/>
      <c r="H154" s="48"/>
      <c r="I154" s="48"/>
      <c r="J154" s="48"/>
    </row>
    <row r="155" spans="1:10" ht="15">
      <c r="A155" s="48"/>
      <c r="B155" s="48"/>
      <c r="C155" s="48"/>
      <c r="D155" s="48"/>
      <c r="E155" s="48"/>
      <c r="F155" s="48"/>
      <c r="G155" s="48"/>
      <c r="H155" s="48"/>
      <c r="I155" s="48"/>
      <c r="J155" s="48"/>
    </row>
    <row r="156" spans="1:10" ht="15">
      <c r="A156" s="48"/>
      <c r="B156" s="48"/>
      <c r="C156" s="48"/>
      <c r="D156" s="48"/>
      <c r="E156" s="48"/>
      <c r="F156" s="48"/>
      <c r="G156" s="48"/>
      <c r="H156" s="48"/>
      <c r="I156" s="48"/>
      <c r="J156" s="48"/>
    </row>
    <row r="157" spans="1:10" ht="15">
      <c r="A157" s="48"/>
      <c r="B157" s="48"/>
      <c r="C157" s="48"/>
      <c r="D157" s="48"/>
      <c r="E157" s="48"/>
      <c r="F157" s="48"/>
      <c r="G157" s="48"/>
      <c r="H157" s="48"/>
      <c r="I157" s="48"/>
      <c r="J157" s="48"/>
    </row>
    <row r="158" spans="1:10" ht="15">
      <c r="A158" s="48"/>
      <c r="B158" s="48"/>
      <c r="C158" s="48"/>
      <c r="D158" s="48"/>
      <c r="E158" s="48"/>
      <c r="F158" s="48"/>
      <c r="G158" s="48"/>
      <c r="H158" s="48"/>
      <c r="I158" s="48"/>
      <c r="J158" s="48"/>
    </row>
    <row r="159" spans="1:10" ht="15">
      <c r="A159" s="48"/>
      <c r="B159" s="48"/>
      <c r="C159" s="48"/>
      <c r="D159" s="48"/>
      <c r="E159" s="48"/>
      <c r="F159" s="48"/>
      <c r="G159" s="48"/>
      <c r="H159" s="48"/>
      <c r="I159" s="48"/>
      <c r="J159" s="48"/>
    </row>
    <row r="160" spans="1:10" ht="15">
      <c r="A160" s="48"/>
      <c r="B160" s="48"/>
      <c r="C160" s="48"/>
      <c r="D160" s="48"/>
      <c r="E160" s="48"/>
      <c r="F160" s="48"/>
      <c r="G160" s="48"/>
      <c r="H160" s="48"/>
      <c r="I160" s="48"/>
      <c r="J160" s="48"/>
    </row>
    <row r="161" spans="1:10" ht="15">
      <c r="A161" s="48"/>
      <c r="B161" s="48"/>
      <c r="C161" s="48"/>
      <c r="D161" s="48"/>
      <c r="E161" s="48"/>
      <c r="F161" s="48"/>
      <c r="G161" s="48"/>
      <c r="H161" s="48"/>
      <c r="I161" s="48"/>
      <c r="J161" s="48"/>
    </row>
    <row r="162" spans="1:10" ht="15">
      <c r="A162" s="48"/>
      <c r="B162" s="48"/>
      <c r="C162" s="48"/>
      <c r="D162" s="48"/>
      <c r="E162" s="48"/>
      <c r="F162" s="48"/>
      <c r="G162" s="48"/>
      <c r="H162" s="48"/>
      <c r="I162" s="48"/>
      <c r="J162" s="48"/>
    </row>
    <row r="163" spans="1:10" ht="15">
      <c r="A163" s="48"/>
      <c r="B163" s="48"/>
      <c r="C163" s="48"/>
      <c r="D163" s="48"/>
      <c r="E163" s="48"/>
      <c r="F163" s="48"/>
      <c r="G163" s="48"/>
      <c r="H163" s="48"/>
      <c r="I163" s="48"/>
      <c r="J163" s="48"/>
    </row>
    <row r="164" spans="1:10" ht="15">
      <c r="A164" s="48"/>
      <c r="B164" s="48"/>
      <c r="C164" s="48"/>
      <c r="D164" s="48"/>
      <c r="E164" s="48"/>
      <c r="F164" s="48"/>
      <c r="G164" s="48"/>
      <c r="H164" s="48"/>
      <c r="I164" s="48"/>
      <c r="J164" s="48"/>
    </row>
    <row r="165" spans="1:10" ht="15">
      <c r="A165" s="48"/>
      <c r="B165" s="48"/>
      <c r="C165" s="48"/>
      <c r="D165" s="48"/>
      <c r="E165" s="48"/>
      <c r="F165" s="48"/>
      <c r="G165" s="48"/>
      <c r="H165" s="48"/>
      <c r="I165" s="48"/>
      <c r="J165" s="48"/>
    </row>
    <row r="166" spans="1:10" ht="15">
      <c r="A166" s="48"/>
      <c r="B166" s="48"/>
      <c r="C166" s="48"/>
      <c r="D166" s="48"/>
      <c r="E166" s="48"/>
      <c r="F166" s="48"/>
      <c r="G166" s="48"/>
      <c r="H166" s="48"/>
      <c r="I166" s="48"/>
      <c r="J166" s="48"/>
    </row>
    <row r="167" spans="1:10" ht="15">
      <c r="A167" s="48"/>
      <c r="B167" s="48"/>
      <c r="C167" s="48"/>
      <c r="D167" s="48"/>
      <c r="E167" s="48"/>
      <c r="F167" s="48"/>
      <c r="G167" s="48"/>
      <c r="H167" s="48"/>
      <c r="I167" s="48"/>
      <c r="J167" s="48"/>
    </row>
    <row r="168" spans="1:10" ht="15">
      <c r="A168" s="48"/>
      <c r="B168" s="48"/>
      <c r="C168" s="48"/>
      <c r="D168" s="48"/>
      <c r="E168" s="48"/>
      <c r="F168" s="48"/>
      <c r="G168" s="48"/>
      <c r="H168" s="48"/>
      <c r="I168" s="48"/>
      <c r="J168" s="48"/>
    </row>
    <row r="169" spans="1:10" ht="15">
      <c r="A169" s="48"/>
      <c r="B169" s="48"/>
      <c r="C169" s="48"/>
      <c r="D169" s="48"/>
      <c r="E169" s="48"/>
      <c r="F169" s="48"/>
      <c r="G169" s="48"/>
      <c r="H169" s="48"/>
      <c r="I169" s="48"/>
      <c r="J169" s="48"/>
    </row>
    <row r="170" spans="1:10" ht="15">
      <c r="A170" s="48"/>
      <c r="B170" s="48"/>
      <c r="C170" s="48"/>
      <c r="D170" s="48"/>
      <c r="E170" s="48"/>
      <c r="F170" s="48"/>
      <c r="G170" s="48"/>
      <c r="H170" s="48"/>
      <c r="I170" s="48"/>
      <c r="J170" s="48"/>
    </row>
    <row r="171" spans="1:10" ht="15">
      <c r="A171" s="48"/>
      <c r="B171" s="48"/>
      <c r="C171" s="48"/>
      <c r="D171" s="48"/>
      <c r="E171" s="48"/>
      <c r="F171" s="48"/>
      <c r="G171" s="48"/>
      <c r="H171" s="48"/>
      <c r="I171" s="48"/>
      <c r="J171" s="48"/>
    </row>
    <row r="172" spans="1:10" ht="15">
      <c r="A172" s="48"/>
      <c r="B172" s="48"/>
      <c r="C172" s="48"/>
      <c r="D172" s="48"/>
      <c r="E172" s="48"/>
      <c r="F172" s="48"/>
      <c r="G172" s="48"/>
      <c r="H172" s="48"/>
      <c r="I172" s="48"/>
      <c r="J172" s="48"/>
    </row>
    <row r="173" spans="1:10" ht="15">
      <c r="A173" s="48"/>
      <c r="B173" s="48"/>
      <c r="C173" s="48"/>
      <c r="D173" s="48"/>
      <c r="E173" s="48"/>
      <c r="F173" s="48"/>
      <c r="G173" s="48"/>
      <c r="H173" s="48"/>
      <c r="I173" s="48"/>
      <c r="J173" s="48"/>
    </row>
    <row r="174" spans="1:10" ht="15">
      <c r="A174" s="48"/>
      <c r="B174" s="48"/>
      <c r="C174" s="48"/>
      <c r="D174" s="48"/>
      <c r="E174" s="48"/>
      <c r="F174" s="48"/>
      <c r="G174" s="48"/>
      <c r="H174" s="48"/>
      <c r="I174" s="48"/>
      <c r="J174" s="48"/>
    </row>
    <row r="175" spans="1:10" ht="15">
      <c r="A175" s="48"/>
      <c r="B175" s="48"/>
      <c r="C175" s="48"/>
      <c r="D175" s="48"/>
      <c r="E175" s="48"/>
      <c r="F175" s="48"/>
      <c r="G175" s="48"/>
      <c r="H175" s="48"/>
      <c r="I175" s="48"/>
      <c r="J175" s="48"/>
    </row>
    <row r="176" spans="1:10" ht="15">
      <c r="A176" s="48"/>
      <c r="B176" s="48"/>
      <c r="C176" s="48"/>
      <c r="D176" s="48"/>
      <c r="E176" s="48"/>
      <c r="F176" s="48"/>
      <c r="G176" s="48"/>
      <c r="H176" s="48"/>
      <c r="I176" s="48"/>
      <c r="J176" s="48"/>
    </row>
    <row r="177" spans="1:10" ht="15">
      <c r="A177" s="48"/>
      <c r="B177" s="48"/>
      <c r="C177" s="48"/>
      <c r="D177" s="48"/>
      <c r="E177" s="48"/>
      <c r="F177" s="48"/>
      <c r="G177" s="48"/>
      <c r="H177" s="48"/>
      <c r="I177" s="48"/>
      <c r="J177" s="48"/>
    </row>
    <row r="178" spans="1:10" ht="15">
      <c r="A178" s="48"/>
      <c r="B178" s="48"/>
      <c r="C178" s="48"/>
      <c r="D178" s="48"/>
      <c r="E178" s="48"/>
      <c r="F178" s="48"/>
      <c r="G178" s="48"/>
      <c r="H178" s="48"/>
      <c r="I178" s="48"/>
      <c r="J178" s="48"/>
    </row>
    <row r="179" spans="1:10" ht="15">
      <c r="A179" s="48"/>
      <c r="B179" s="48"/>
      <c r="C179" s="48"/>
      <c r="D179" s="48"/>
      <c r="E179" s="48"/>
      <c r="F179" s="48"/>
      <c r="G179" s="48"/>
      <c r="H179" s="48"/>
      <c r="I179" s="48"/>
      <c r="J179" s="48"/>
    </row>
    <row r="180" spans="1:10" ht="15">
      <c r="A180" s="48"/>
      <c r="B180" s="48"/>
      <c r="C180" s="48"/>
      <c r="D180" s="48"/>
      <c r="E180" s="48"/>
      <c r="F180" s="48"/>
      <c r="G180" s="48"/>
      <c r="H180" s="48"/>
      <c r="I180" s="48"/>
      <c r="J180" s="48"/>
    </row>
    <row r="181" spans="1:10" ht="15">
      <c r="A181" s="48"/>
      <c r="B181" s="48"/>
      <c r="C181" s="48"/>
      <c r="D181" s="48"/>
      <c r="E181" s="48"/>
      <c r="F181" s="48"/>
      <c r="G181" s="48"/>
      <c r="H181" s="48"/>
      <c r="I181" s="48"/>
      <c r="J181" s="48"/>
    </row>
    <row r="182" spans="1:10" ht="15">
      <c r="A182" s="48"/>
      <c r="B182" s="48"/>
      <c r="C182" s="48"/>
      <c r="D182" s="48"/>
      <c r="E182" s="48"/>
      <c r="F182" s="48"/>
      <c r="G182" s="48"/>
      <c r="H182" s="48"/>
      <c r="I182" s="48"/>
      <c r="J182" s="48"/>
    </row>
    <row r="183" spans="1:10" ht="15">
      <c r="A183" s="48"/>
      <c r="B183" s="48"/>
      <c r="C183" s="48"/>
      <c r="D183" s="48"/>
      <c r="E183" s="48"/>
      <c r="F183" s="48"/>
      <c r="G183" s="48"/>
      <c r="H183" s="48"/>
      <c r="I183" s="48"/>
      <c r="J183" s="48"/>
    </row>
    <row r="184" spans="1:10" ht="15">
      <c r="A184" s="48"/>
      <c r="B184" s="48"/>
      <c r="C184" s="48"/>
      <c r="D184" s="48"/>
      <c r="E184" s="48"/>
      <c r="F184" s="48"/>
      <c r="G184" s="48"/>
      <c r="H184" s="48"/>
      <c r="I184" s="48"/>
      <c r="J184" s="48"/>
    </row>
    <row r="185" spans="1:10" ht="15">
      <c r="A185" s="48"/>
      <c r="B185" s="48"/>
      <c r="C185" s="48"/>
      <c r="D185" s="48"/>
      <c r="E185" s="48"/>
      <c r="F185" s="48"/>
      <c r="G185" s="48"/>
      <c r="H185" s="48"/>
      <c r="I185" s="48"/>
      <c r="J185" s="48"/>
    </row>
    <row r="186" spans="1:10" ht="15">
      <c r="A186" s="48"/>
      <c r="B186" s="48"/>
      <c r="C186" s="48"/>
      <c r="D186" s="48"/>
      <c r="E186" s="48"/>
      <c r="F186" s="48"/>
      <c r="G186" s="48"/>
      <c r="H186" s="48"/>
      <c r="I186" s="48"/>
      <c r="J186" s="48"/>
    </row>
    <row r="187" spans="1:10" ht="15">
      <c r="A187" s="48"/>
      <c r="B187" s="48"/>
      <c r="C187" s="48"/>
      <c r="D187" s="48"/>
      <c r="E187" s="48"/>
      <c r="F187" s="48"/>
      <c r="G187" s="48"/>
      <c r="H187" s="48"/>
      <c r="I187" s="48"/>
      <c r="J187" s="48"/>
    </row>
    <row r="188" spans="1:10" ht="15">
      <c r="A188" s="48"/>
      <c r="B188" s="48"/>
      <c r="C188" s="48"/>
      <c r="D188" s="48"/>
      <c r="E188" s="48"/>
      <c r="F188" s="48"/>
      <c r="G188" s="48"/>
      <c r="H188" s="48"/>
      <c r="I188" s="48"/>
      <c r="J188" s="48"/>
    </row>
    <row r="189" spans="1:10" ht="15">
      <c r="A189" s="48"/>
      <c r="B189" s="48"/>
      <c r="C189" s="48"/>
      <c r="D189" s="48"/>
      <c r="E189" s="48"/>
      <c r="F189" s="48"/>
      <c r="G189" s="48"/>
      <c r="H189" s="48"/>
      <c r="I189" s="48"/>
      <c r="J189" s="48"/>
    </row>
    <row r="190" spans="1:10" ht="15">
      <c r="A190" s="48"/>
      <c r="B190" s="48"/>
      <c r="C190" s="48"/>
      <c r="D190" s="48"/>
      <c r="E190" s="48"/>
      <c r="F190" s="48"/>
      <c r="G190" s="48"/>
      <c r="H190" s="48"/>
      <c r="I190" s="48"/>
      <c r="J190" s="48"/>
    </row>
    <row r="191" spans="1:10" ht="15">
      <c r="A191" s="48"/>
      <c r="B191" s="48"/>
      <c r="C191" s="48"/>
      <c r="D191" s="48"/>
      <c r="E191" s="48"/>
      <c r="F191" s="48"/>
      <c r="G191" s="48"/>
      <c r="H191" s="48"/>
      <c r="I191" s="48"/>
      <c r="J191" s="48"/>
    </row>
    <row r="192" spans="1:10" ht="15">
      <c r="A192" s="48"/>
      <c r="B192" s="48"/>
      <c r="C192" s="48"/>
      <c r="D192" s="48"/>
      <c r="E192" s="48"/>
      <c r="F192" s="48"/>
      <c r="G192" s="48"/>
      <c r="H192" s="48"/>
      <c r="I192" s="48"/>
      <c r="J192" s="48"/>
    </row>
    <row r="193" spans="1:10" ht="15">
      <c r="A193" s="48"/>
      <c r="B193" s="48"/>
      <c r="C193" s="48"/>
      <c r="D193" s="48"/>
      <c r="E193" s="48"/>
      <c r="F193" s="48"/>
      <c r="G193" s="48"/>
      <c r="H193" s="48"/>
      <c r="I193" s="48"/>
      <c r="J193" s="48"/>
    </row>
    <row r="194" spans="1:10" ht="15">
      <c r="A194" s="48"/>
      <c r="B194" s="48"/>
      <c r="C194" s="48"/>
      <c r="D194" s="48"/>
      <c r="E194" s="48"/>
      <c r="F194" s="48"/>
      <c r="G194" s="48"/>
      <c r="H194" s="48"/>
      <c r="I194" s="48"/>
      <c r="J194" s="48"/>
    </row>
    <row r="195" spans="1:10" ht="15">
      <c r="A195" s="48"/>
      <c r="B195" s="48"/>
      <c r="C195" s="48"/>
      <c r="D195" s="48"/>
      <c r="E195" s="48"/>
      <c r="F195" s="48"/>
      <c r="G195" s="48"/>
      <c r="H195" s="48"/>
      <c r="I195" s="48"/>
      <c r="J195" s="48"/>
    </row>
    <row r="196" spans="1:10" ht="15">
      <c r="A196" s="48"/>
      <c r="B196" s="48"/>
      <c r="C196" s="48"/>
      <c r="D196" s="48"/>
      <c r="E196" s="48"/>
      <c r="F196" s="48"/>
      <c r="G196" s="48"/>
      <c r="H196" s="48"/>
      <c r="I196" s="48"/>
      <c r="J196" s="48"/>
    </row>
    <row r="197" spans="1:10" ht="15">
      <c r="A197" s="48"/>
      <c r="B197" s="48"/>
      <c r="C197" s="48"/>
      <c r="D197" s="48"/>
      <c r="E197" s="48"/>
      <c r="F197" s="48"/>
      <c r="G197" s="48"/>
      <c r="H197" s="48"/>
      <c r="I197" s="48"/>
      <c r="J197" s="48"/>
    </row>
    <row r="198" spans="1:10" ht="15">
      <c r="A198" s="48"/>
      <c r="B198" s="48"/>
      <c r="C198" s="48"/>
      <c r="D198" s="48"/>
      <c r="E198" s="48"/>
      <c r="F198" s="48"/>
      <c r="G198" s="48"/>
      <c r="H198" s="48"/>
      <c r="I198" s="48"/>
      <c r="J198" s="48"/>
    </row>
    <row r="199" spans="1:10" ht="15">
      <c r="A199" s="48"/>
      <c r="B199" s="48"/>
      <c r="C199" s="48"/>
      <c r="D199" s="48"/>
      <c r="E199" s="48"/>
      <c r="F199" s="48"/>
      <c r="G199" s="48"/>
      <c r="H199" s="48"/>
      <c r="I199" s="48"/>
      <c r="J199" s="48"/>
    </row>
    <row r="200" spans="1:10" ht="15">
      <c r="A200" s="48"/>
      <c r="B200" s="48"/>
      <c r="C200" s="48"/>
      <c r="D200" s="48"/>
      <c r="E200" s="48"/>
      <c r="F200" s="48"/>
      <c r="G200" s="48"/>
      <c r="H200" s="48"/>
      <c r="I200" s="48"/>
      <c r="J200" s="48"/>
    </row>
    <row r="201" spans="1:10" ht="15">
      <c r="A201" s="48"/>
      <c r="B201" s="48"/>
      <c r="C201" s="48"/>
      <c r="D201" s="48"/>
      <c r="E201" s="48"/>
      <c r="F201" s="48"/>
      <c r="G201" s="48"/>
      <c r="H201" s="48"/>
      <c r="I201" s="48"/>
      <c r="J201" s="48"/>
    </row>
    <row r="202" spans="1:10" ht="15">
      <c r="A202" s="48"/>
      <c r="B202" s="48"/>
      <c r="C202" s="48"/>
      <c r="D202" s="48"/>
      <c r="E202" s="48"/>
      <c r="F202" s="48"/>
      <c r="G202" s="48"/>
      <c r="H202" s="48"/>
      <c r="I202" s="48"/>
      <c r="J202" s="48"/>
    </row>
    <row r="203" spans="1:10" ht="15">
      <c r="A203" s="48"/>
      <c r="B203" s="48"/>
      <c r="C203" s="48"/>
      <c r="D203" s="48"/>
      <c r="E203" s="48"/>
      <c r="F203" s="48"/>
      <c r="G203" s="48"/>
      <c r="H203" s="48"/>
      <c r="I203" s="48"/>
      <c r="J203" s="48"/>
    </row>
    <row r="204" spans="1:10" ht="15">
      <c r="A204" s="48"/>
      <c r="B204" s="48"/>
      <c r="C204" s="48"/>
      <c r="D204" s="48"/>
      <c r="E204" s="48"/>
      <c r="F204" s="48"/>
      <c r="G204" s="48"/>
      <c r="H204" s="48"/>
      <c r="I204" s="48"/>
      <c r="J204" s="48"/>
    </row>
    <row r="205" spans="1:10" ht="15">
      <c r="A205" s="48"/>
      <c r="B205" s="48"/>
      <c r="C205" s="48"/>
      <c r="D205" s="48"/>
      <c r="E205" s="48"/>
      <c r="F205" s="48"/>
      <c r="G205" s="48"/>
      <c r="H205" s="48"/>
      <c r="I205" s="48"/>
      <c r="J205" s="48"/>
    </row>
    <row r="206" spans="1:10" ht="15">
      <c r="A206" s="48"/>
      <c r="B206" s="48"/>
      <c r="C206" s="48"/>
      <c r="D206" s="48"/>
      <c r="E206" s="48"/>
      <c r="F206" s="48"/>
      <c r="G206" s="48"/>
      <c r="H206" s="48"/>
      <c r="I206" s="48"/>
      <c r="J206" s="48"/>
    </row>
    <row r="207" spans="1:10" ht="15">
      <c r="A207" s="48"/>
      <c r="B207" s="48"/>
      <c r="C207" s="48"/>
      <c r="D207" s="48"/>
      <c r="E207" s="48"/>
      <c r="F207" s="48"/>
      <c r="G207" s="48"/>
      <c r="H207" s="48"/>
      <c r="I207" s="48"/>
      <c r="J207" s="48"/>
    </row>
    <row r="208" spans="1:10" ht="15">
      <c r="A208" s="48"/>
      <c r="B208" s="48"/>
      <c r="C208" s="48"/>
      <c r="D208" s="48"/>
      <c r="E208" s="48"/>
      <c r="F208" s="48"/>
      <c r="G208" s="48"/>
      <c r="H208" s="48"/>
      <c r="I208" s="48"/>
      <c r="J208" s="48"/>
    </row>
    <row r="209" spans="1:10" ht="15">
      <c r="A209" s="48"/>
      <c r="B209" s="48"/>
      <c r="C209" s="48"/>
      <c r="D209" s="48"/>
      <c r="E209" s="48"/>
      <c r="F209" s="48"/>
      <c r="G209" s="48"/>
      <c r="H209" s="48"/>
      <c r="I209" s="48"/>
      <c r="J209" s="48"/>
    </row>
    <row r="210" spans="1:10" ht="15">
      <c r="A210" s="48"/>
      <c r="B210" s="48"/>
      <c r="C210" s="48"/>
      <c r="D210" s="48"/>
      <c r="E210" s="48"/>
      <c r="F210" s="48"/>
      <c r="G210" s="48"/>
      <c r="H210" s="48"/>
      <c r="I210" s="48"/>
      <c r="J210" s="48"/>
    </row>
    <row r="211" spans="1:10" ht="15">
      <c r="A211" s="48"/>
      <c r="B211" s="48"/>
      <c r="C211" s="48"/>
      <c r="D211" s="48"/>
      <c r="E211" s="48"/>
      <c r="F211" s="48"/>
      <c r="G211" s="48"/>
      <c r="H211" s="48"/>
      <c r="I211" s="48"/>
      <c r="J211" s="48"/>
    </row>
    <row r="212" spans="1:10" ht="15">
      <c r="A212" s="48"/>
      <c r="B212" s="48"/>
      <c r="C212" s="48"/>
      <c r="D212" s="48"/>
      <c r="E212" s="48"/>
      <c r="F212" s="48"/>
      <c r="G212" s="48"/>
      <c r="H212" s="48"/>
      <c r="I212" s="48"/>
      <c r="J212" s="48"/>
    </row>
    <row r="213" spans="1:10" ht="15">
      <c r="A213" s="48"/>
      <c r="B213" s="48"/>
      <c r="C213" s="48"/>
      <c r="D213" s="48"/>
      <c r="E213" s="48"/>
      <c r="F213" s="48"/>
      <c r="G213" s="48"/>
      <c r="H213" s="48"/>
      <c r="I213" s="48"/>
      <c r="J213" s="48"/>
    </row>
    <row r="214" spans="1:10" ht="15">
      <c r="A214" s="48"/>
      <c r="B214" s="48"/>
      <c r="C214" s="48"/>
      <c r="D214" s="48"/>
      <c r="E214" s="48"/>
      <c r="F214" s="48"/>
      <c r="G214" s="48"/>
      <c r="H214" s="48"/>
      <c r="I214" s="48"/>
      <c r="J214" s="48"/>
    </row>
    <row r="215" spans="1:10" ht="15">
      <c r="A215" s="48"/>
      <c r="B215" s="48"/>
      <c r="C215" s="48"/>
      <c r="D215" s="48"/>
      <c r="E215" s="48"/>
      <c r="F215" s="48"/>
      <c r="G215" s="48"/>
      <c r="H215" s="48"/>
      <c r="I215" s="48"/>
      <c r="J215" s="48"/>
    </row>
    <row r="216" spans="1:10" ht="15">
      <c r="A216" s="48"/>
      <c r="B216" s="48"/>
      <c r="C216" s="48"/>
      <c r="D216" s="48"/>
      <c r="E216" s="48"/>
      <c r="F216" s="48"/>
      <c r="G216" s="48"/>
      <c r="H216" s="48"/>
      <c r="I216" s="48"/>
      <c r="J216" s="48"/>
    </row>
    <row r="217" spans="1:10" ht="15">
      <c r="A217" s="48"/>
      <c r="B217" s="48"/>
      <c r="C217" s="48"/>
      <c r="D217" s="48"/>
      <c r="E217" s="48"/>
      <c r="F217" s="48"/>
      <c r="G217" s="48"/>
      <c r="H217" s="48"/>
      <c r="I217" s="48"/>
      <c r="J217" s="48"/>
    </row>
    <row r="218" spans="1:10" ht="15">
      <c r="A218" s="48"/>
      <c r="B218" s="48"/>
      <c r="C218" s="48"/>
      <c r="D218" s="48"/>
      <c r="E218" s="48"/>
      <c r="F218" s="48"/>
      <c r="G218" s="48"/>
      <c r="H218" s="48"/>
      <c r="I218" s="48"/>
      <c r="J218" s="48"/>
    </row>
    <row r="219" spans="1:10" ht="15">
      <c r="A219" s="48"/>
      <c r="B219" s="48"/>
      <c r="C219" s="48"/>
      <c r="D219" s="48"/>
      <c r="E219" s="48"/>
      <c r="F219" s="48"/>
      <c r="G219" s="48"/>
      <c r="H219" s="48"/>
      <c r="I219" s="48"/>
      <c r="J219" s="48"/>
    </row>
    <row r="220" spans="1:10" ht="15">
      <c r="A220" s="48"/>
      <c r="B220" s="48"/>
      <c r="C220" s="48"/>
      <c r="D220" s="48"/>
      <c r="E220" s="48"/>
      <c r="F220" s="48"/>
      <c r="G220" s="48"/>
      <c r="H220" s="48"/>
      <c r="I220" s="48"/>
      <c r="J220" s="48"/>
    </row>
    <row r="221" spans="1:10" ht="15">
      <c r="A221" s="48"/>
      <c r="B221" s="48"/>
      <c r="C221" s="48"/>
      <c r="D221" s="48"/>
      <c r="E221" s="48"/>
      <c r="F221" s="48"/>
      <c r="G221" s="48"/>
      <c r="H221" s="48"/>
      <c r="I221" s="48"/>
      <c r="J221" s="48"/>
    </row>
    <row r="222" spans="1:10" ht="15">
      <c r="A222" s="48"/>
      <c r="B222" s="48"/>
      <c r="C222" s="48"/>
      <c r="D222" s="48"/>
      <c r="E222" s="48"/>
      <c r="F222" s="48"/>
      <c r="G222" s="48"/>
      <c r="H222" s="48"/>
      <c r="I222" s="48"/>
      <c r="J222" s="48"/>
    </row>
    <row r="223" spans="1:10" ht="15">
      <c r="A223" s="48"/>
      <c r="B223" s="48"/>
      <c r="C223" s="48"/>
      <c r="D223" s="48"/>
      <c r="E223" s="48"/>
      <c r="F223" s="48"/>
      <c r="G223" s="48"/>
      <c r="H223" s="48"/>
      <c r="I223" s="48"/>
      <c r="J223" s="48"/>
    </row>
    <row r="224" spans="1:10" ht="15">
      <c r="A224" s="48"/>
      <c r="B224" s="48"/>
      <c r="C224" s="48"/>
      <c r="D224" s="48"/>
      <c r="E224" s="48"/>
      <c r="F224" s="48"/>
      <c r="G224" s="48"/>
      <c r="H224" s="48"/>
      <c r="I224" s="48"/>
      <c r="J224" s="48"/>
    </row>
    <row r="225" spans="1:10" ht="15">
      <c r="A225" s="48"/>
      <c r="B225" s="48"/>
      <c r="C225" s="48"/>
      <c r="D225" s="48"/>
      <c r="E225" s="48"/>
      <c r="F225" s="48"/>
      <c r="G225" s="48"/>
      <c r="H225" s="48"/>
      <c r="I225" s="48"/>
      <c r="J225" s="48"/>
    </row>
    <row r="226" spans="1:10" ht="15">
      <c r="A226" s="48"/>
      <c r="B226" s="48"/>
      <c r="C226" s="48"/>
      <c r="D226" s="48"/>
      <c r="E226" s="48"/>
      <c r="F226" s="48"/>
      <c r="G226" s="48"/>
      <c r="H226" s="48"/>
      <c r="I226" s="48"/>
      <c r="J226" s="48"/>
    </row>
    <row r="227" spans="1:10" ht="15">
      <c r="A227" s="48"/>
      <c r="B227" s="48"/>
      <c r="C227" s="48"/>
      <c r="D227" s="48"/>
      <c r="E227" s="48"/>
      <c r="F227" s="48"/>
      <c r="G227" s="48"/>
      <c r="H227" s="48"/>
      <c r="I227" s="48"/>
      <c r="J227" s="48"/>
    </row>
    <row r="228" spans="1:10" ht="15">
      <c r="A228" s="48"/>
      <c r="B228" s="48"/>
      <c r="C228" s="48"/>
      <c r="D228" s="48"/>
      <c r="E228" s="48"/>
      <c r="F228" s="48"/>
      <c r="G228" s="48"/>
      <c r="H228" s="48"/>
      <c r="I228" s="48"/>
      <c r="J228" s="48"/>
    </row>
    <row r="229" spans="1:10" ht="15">
      <c r="A229" s="48"/>
      <c r="B229" s="48"/>
      <c r="C229" s="48"/>
      <c r="D229" s="48"/>
      <c r="E229" s="48"/>
      <c r="F229" s="48"/>
      <c r="G229" s="48"/>
      <c r="H229" s="48"/>
      <c r="I229" s="48"/>
      <c r="J229" s="48"/>
    </row>
    <row r="230" spans="1:10" ht="15">
      <c r="A230" s="48"/>
      <c r="B230" s="48"/>
      <c r="C230" s="48"/>
      <c r="D230" s="48"/>
      <c r="E230" s="48"/>
      <c r="F230" s="48"/>
      <c r="G230" s="48"/>
      <c r="H230" s="48"/>
      <c r="I230" s="48"/>
      <c r="J230" s="48"/>
    </row>
    <row r="231" spans="1:10" ht="15">
      <c r="A231" s="48"/>
      <c r="B231" s="48"/>
      <c r="C231" s="48"/>
      <c r="D231" s="48"/>
      <c r="E231" s="48"/>
      <c r="F231" s="48"/>
      <c r="G231" s="48"/>
      <c r="H231" s="48"/>
      <c r="I231" s="48"/>
      <c r="J231" s="48"/>
    </row>
    <row r="232" spans="1:10" ht="15">
      <c r="A232" s="48"/>
      <c r="B232" s="48"/>
      <c r="C232" s="48"/>
      <c r="D232" s="48"/>
      <c r="E232" s="48"/>
      <c r="F232" s="48"/>
      <c r="G232" s="48"/>
      <c r="H232" s="48"/>
      <c r="I232" s="48"/>
      <c r="J232" s="48"/>
    </row>
    <row r="233" spans="1:10" ht="15">
      <c r="A233" s="48"/>
      <c r="B233" s="48"/>
      <c r="C233" s="48"/>
      <c r="D233" s="48"/>
      <c r="E233" s="48"/>
      <c r="F233" s="48"/>
      <c r="G233" s="48"/>
      <c r="H233" s="48"/>
      <c r="I233" s="48"/>
      <c r="J233" s="48"/>
    </row>
    <row r="234" spans="1:10" ht="15">
      <c r="A234" s="48"/>
      <c r="B234" s="48"/>
      <c r="C234" s="48"/>
      <c r="D234" s="48"/>
      <c r="E234" s="48"/>
      <c r="F234" s="48"/>
      <c r="G234" s="48"/>
      <c r="H234" s="48"/>
      <c r="I234" s="48"/>
      <c r="J234" s="48"/>
    </row>
    <row r="235" spans="1:10" ht="15">
      <c r="A235" s="48"/>
      <c r="B235" s="48"/>
      <c r="C235" s="48"/>
      <c r="D235" s="48"/>
      <c r="E235" s="48"/>
      <c r="F235" s="48"/>
      <c r="G235" s="48"/>
      <c r="H235" s="48"/>
      <c r="I235" s="48"/>
      <c r="J235" s="48"/>
    </row>
    <row r="236" spans="1:10" ht="15">
      <c r="A236" s="48"/>
      <c r="B236" s="48"/>
      <c r="C236" s="48"/>
      <c r="D236" s="48"/>
      <c r="E236" s="48"/>
      <c r="F236" s="48"/>
      <c r="G236" s="48"/>
      <c r="H236" s="48"/>
      <c r="I236" s="48"/>
      <c r="J236" s="48"/>
    </row>
    <row r="237" spans="1:10" ht="15">
      <c r="A237" s="48"/>
      <c r="B237" s="48"/>
      <c r="C237" s="48"/>
      <c r="D237" s="48"/>
      <c r="E237" s="48"/>
      <c r="F237" s="48"/>
      <c r="G237" s="48"/>
      <c r="H237" s="48"/>
      <c r="I237" s="48"/>
      <c r="J237" s="48"/>
    </row>
    <row r="238" spans="1:10" ht="15">
      <c r="A238" s="48"/>
      <c r="B238" s="48"/>
      <c r="C238" s="48"/>
      <c r="D238" s="48"/>
      <c r="E238" s="48"/>
      <c r="F238" s="48"/>
      <c r="G238" s="48"/>
      <c r="H238" s="48"/>
      <c r="I238" s="48"/>
      <c r="J238" s="48"/>
    </row>
    <row r="239" spans="1:10" ht="15">
      <c r="A239" s="48"/>
      <c r="B239" s="48"/>
      <c r="C239" s="48"/>
      <c r="D239" s="48"/>
      <c r="E239" s="48"/>
      <c r="F239" s="48"/>
      <c r="G239" s="48"/>
      <c r="H239" s="48"/>
      <c r="I239" s="48"/>
      <c r="J239" s="48"/>
    </row>
    <row r="240" spans="1:10" ht="15">
      <c r="A240" s="48"/>
      <c r="B240" s="48"/>
      <c r="C240" s="48"/>
      <c r="D240" s="48"/>
      <c r="E240" s="48"/>
      <c r="F240" s="48"/>
      <c r="G240" s="48"/>
      <c r="H240" s="48"/>
      <c r="I240" s="48"/>
      <c r="J240" s="48"/>
    </row>
    <row r="241" spans="1:10" ht="15">
      <c r="A241" s="48"/>
      <c r="B241" s="48"/>
      <c r="C241" s="48"/>
      <c r="D241" s="48"/>
      <c r="E241" s="48"/>
      <c r="F241" s="48"/>
      <c r="G241" s="48"/>
      <c r="H241" s="48"/>
      <c r="I241" s="48"/>
      <c r="J241" s="48"/>
    </row>
    <row r="242" spans="1:10" ht="15">
      <c r="A242" s="48"/>
      <c r="B242" s="48"/>
      <c r="C242" s="48"/>
      <c r="D242" s="48"/>
      <c r="E242" s="48"/>
      <c r="F242" s="48"/>
      <c r="G242" s="48"/>
      <c r="H242" s="48"/>
      <c r="I242" s="48"/>
      <c r="J242" s="48"/>
    </row>
    <row r="243" spans="1:10" ht="15">
      <c r="A243" s="48"/>
      <c r="B243" s="48"/>
      <c r="C243" s="48"/>
      <c r="D243" s="48"/>
      <c r="E243" s="48"/>
      <c r="F243" s="48"/>
      <c r="G243" s="48"/>
      <c r="H243" s="48"/>
      <c r="I243" s="48"/>
      <c r="J243" s="48"/>
    </row>
    <row r="244" spans="1:10" ht="15">
      <c r="A244" s="48"/>
      <c r="B244" s="48"/>
      <c r="C244" s="48"/>
      <c r="D244" s="48"/>
      <c r="E244" s="48"/>
      <c r="F244" s="48"/>
      <c r="G244" s="48"/>
      <c r="H244" s="48"/>
      <c r="I244" s="48"/>
      <c r="J244" s="48"/>
    </row>
    <row r="245" spans="1:10" ht="15">
      <c r="A245" s="48"/>
      <c r="B245" s="48"/>
      <c r="C245" s="48"/>
      <c r="D245" s="48"/>
      <c r="E245" s="48"/>
      <c r="F245" s="48"/>
      <c r="G245" s="48"/>
      <c r="H245" s="48"/>
      <c r="I245" s="48"/>
      <c r="J245" s="48"/>
    </row>
    <row r="246" spans="1:10" ht="15">
      <c r="A246" s="48"/>
      <c r="B246" s="48"/>
      <c r="C246" s="48"/>
      <c r="D246" s="48"/>
      <c r="E246" s="48"/>
      <c r="F246" s="48"/>
      <c r="G246" s="48"/>
      <c r="H246" s="48"/>
      <c r="I246" s="48"/>
      <c r="J246" s="48"/>
    </row>
    <row r="247" spans="1:10" ht="15">
      <c r="A247" s="48"/>
      <c r="B247" s="48"/>
      <c r="C247" s="48"/>
      <c r="D247" s="48"/>
      <c r="E247" s="48"/>
      <c r="F247" s="48"/>
      <c r="G247" s="48"/>
      <c r="H247" s="48"/>
      <c r="I247" s="48"/>
      <c r="J247" s="48"/>
    </row>
    <row r="248" spans="1:10" ht="15">
      <c r="A248" s="48"/>
      <c r="B248" s="48"/>
      <c r="C248" s="48"/>
      <c r="D248" s="48"/>
      <c r="E248" s="48"/>
      <c r="F248" s="48"/>
      <c r="G248" s="48"/>
      <c r="H248" s="48"/>
      <c r="I248" s="48"/>
      <c r="J248" s="48"/>
    </row>
    <row r="249" spans="1:10" ht="15">
      <c r="A249" s="48"/>
      <c r="B249" s="48"/>
      <c r="C249" s="48"/>
      <c r="D249" s="48"/>
      <c r="E249" s="48"/>
      <c r="F249" s="48"/>
      <c r="G249" s="48"/>
      <c r="H249" s="48"/>
      <c r="I249" s="48"/>
      <c r="J249" s="48"/>
    </row>
    <row r="250" spans="1:10" ht="15">
      <c r="A250" s="48"/>
      <c r="B250" s="48"/>
      <c r="C250" s="48"/>
      <c r="D250" s="48"/>
      <c r="E250" s="48"/>
      <c r="F250" s="48"/>
      <c r="G250" s="48"/>
      <c r="H250" s="48"/>
      <c r="I250" s="48"/>
      <c r="J250" s="48"/>
    </row>
    <row r="251" spans="1:10" ht="15">
      <c r="A251" s="48"/>
      <c r="B251" s="48"/>
      <c r="C251" s="48"/>
      <c r="D251" s="48"/>
      <c r="E251" s="48"/>
      <c r="F251" s="48"/>
      <c r="G251" s="48"/>
      <c r="H251" s="48"/>
      <c r="I251" s="48"/>
      <c r="J251" s="48"/>
    </row>
    <row r="252" spans="1:10" ht="15">
      <c r="A252" s="48"/>
      <c r="B252" s="48"/>
      <c r="C252" s="48"/>
      <c r="D252" s="48"/>
      <c r="E252" s="48"/>
      <c r="F252" s="48"/>
      <c r="G252" s="48"/>
      <c r="H252" s="48"/>
      <c r="I252" s="48"/>
      <c r="J252" s="48"/>
    </row>
    <row r="253" spans="1:10" ht="15">
      <c r="A253" s="48"/>
      <c r="B253" s="48"/>
      <c r="C253" s="48"/>
      <c r="D253" s="48"/>
      <c r="E253" s="48"/>
      <c r="F253" s="48"/>
      <c r="G253" s="48"/>
      <c r="H253" s="48"/>
      <c r="I253" s="48"/>
      <c r="J253" s="48"/>
    </row>
    <row r="254" spans="1:10" ht="15">
      <c r="A254" s="48"/>
      <c r="B254" s="48"/>
      <c r="C254" s="48"/>
      <c r="D254" s="48"/>
      <c r="E254" s="48"/>
      <c r="F254" s="48"/>
      <c r="G254" s="48"/>
      <c r="H254" s="48"/>
      <c r="I254" s="48"/>
      <c r="J254" s="48"/>
    </row>
    <row r="255" spans="1:10" ht="15">
      <c r="A255" s="48"/>
      <c r="B255" s="48"/>
      <c r="C255" s="48"/>
      <c r="D255" s="48"/>
      <c r="E255" s="48"/>
      <c r="F255" s="48"/>
      <c r="G255" s="48"/>
      <c r="H255" s="48"/>
      <c r="I255" s="48"/>
      <c r="J255" s="48"/>
    </row>
    <row r="256" spans="1:10" ht="15">
      <c r="A256" s="48"/>
      <c r="B256" s="48"/>
      <c r="C256" s="48"/>
      <c r="D256" s="48"/>
      <c r="E256" s="48"/>
      <c r="F256" s="48"/>
      <c r="G256" s="48"/>
      <c r="H256" s="48"/>
      <c r="I256" s="48"/>
      <c r="J256" s="48"/>
    </row>
    <row r="257" spans="1:10" ht="15">
      <c r="A257" s="48"/>
      <c r="B257" s="48"/>
      <c r="C257" s="48"/>
      <c r="D257" s="48"/>
      <c r="E257" s="48"/>
      <c r="F257" s="48"/>
      <c r="G257" s="48"/>
      <c r="H257" s="48"/>
      <c r="I257" s="48"/>
      <c r="J257" s="48"/>
    </row>
    <row r="258" spans="1:10" ht="15">
      <c r="A258" s="48"/>
      <c r="B258" s="48"/>
      <c r="C258" s="48"/>
      <c r="D258" s="48"/>
      <c r="E258" s="48"/>
      <c r="F258" s="48"/>
      <c r="G258" s="48"/>
      <c r="H258" s="48"/>
      <c r="I258" s="48"/>
      <c r="J258" s="48"/>
    </row>
    <row r="259" spans="1:10" ht="15">
      <c r="A259" s="48"/>
      <c r="B259" s="48"/>
      <c r="C259" s="48"/>
      <c r="D259" s="48"/>
      <c r="E259" s="48"/>
      <c r="F259" s="48"/>
      <c r="G259" s="48"/>
      <c r="H259" s="48"/>
      <c r="I259" s="48"/>
      <c r="J259" s="48"/>
    </row>
  </sheetData>
  <mergeCells count="12">
    <mergeCell ref="A1:D1"/>
    <mergeCell ref="G1:J1"/>
    <mergeCell ref="A49:J49"/>
    <mergeCell ref="G2:J3"/>
    <mergeCell ref="G42:J42"/>
    <mergeCell ref="G43:J43"/>
    <mergeCell ref="G44:J44"/>
    <mergeCell ref="A17:J19"/>
    <mergeCell ref="A20:J24"/>
    <mergeCell ref="A26:J26"/>
    <mergeCell ref="A2:D2"/>
    <mergeCell ref="A3:D8"/>
  </mergeCells>
  <pageMargins left="0.59055118110236227" right="0.39370078740157483" top="0.74803149606299213" bottom="0.74803149606299213" header="0.31496062992125984" footer="0.31496062992125984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S73"/>
  <sheetViews>
    <sheetView view="pageBreakPreview" zoomScale="86" zoomScaleNormal="110" zoomScaleSheetLayoutView="86" workbookViewId="0">
      <selection activeCell="H31" sqref="H31:S31"/>
    </sheetView>
  </sheetViews>
  <sheetFormatPr defaultColWidth="8.85546875" defaultRowHeight="12.75"/>
  <cols>
    <col min="1" max="1" width="19.140625" style="2" bestFit="1" customWidth="1"/>
    <col min="2" max="2" width="17.140625" style="2" customWidth="1"/>
    <col min="3" max="4" width="9.7109375" style="2" customWidth="1"/>
    <col min="5" max="5" width="13" style="2" customWidth="1"/>
    <col min="6" max="6" width="9.7109375" style="2" customWidth="1"/>
    <col min="7" max="7" width="11.5703125" style="2" customWidth="1"/>
    <col min="8" max="11" width="9.7109375" style="2" customWidth="1"/>
    <col min="12" max="16" width="8.85546875" style="2"/>
    <col min="17" max="17" width="9" style="2" bestFit="1" customWidth="1"/>
    <col min="18" max="16384" width="8.85546875" style="2"/>
  </cols>
  <sheetData>
    <row r="1" spans="1:19" ht="34.5" customHeight="1">
      <c r="A1" s="276" t="s">
        <v>287</v>
      </c>
      <c r="B1" s="276"/>
      <c r="C1" s="256"/>
      <c r="D1" s="256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81</v>
      </c>
      <c r="I5" s="275"/>
      <c r="J5" s="275"/>
      <c r="K5" s="275"/>
    </row>
    <row r="6" spans="1:19" ht="1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35" customFormat="1" ht="15" customHeight="1">
      <c r="A9" s="196" t="s">
        <v>150</v>
      </c>
      <c r="B9" s="33">
        <v>96</v>
      </c>
      <c r="C9" s="197"/>
      <c r="D9" s="34"/>
      <c r="E9" s="34">
        <v>20</v>
      </c>
      <c r="F9" s="81"/>
      <c r="G9" s="81">
        <f>G10</f>
        <v>13.926</v>
      </c>
      <c r="H9" s="81">
        <v>4.6399999999999997</v>
      </c>
      <c r="I9" s="81">
        <v>5.9</v>
      </c>
      <c r="J9" s="81">
        <v>0</v>
      </c>
      <c r="K9" s="81">
        <v>71.66</v>
      </c>
      <c r="L9" s="81">
        <v>0.01</v>
      </c>
      <c r="M9" s="81">
        <v>0.14000000000000001</v>
      </c>
      <c r="N9" s="81">
        <v>52</v>
      </c>
      <c r="O9" s="81">
        <v>0.1</v>
      </c>
      <c r="P9" s="81">
        <v>176</v>
      </c>
      <c r="Q9" s="81">
        <v>100</v>
      </c>
      <c r="R9" s="81">
        <v>7</v>
      </c>
      <c r="S9" s="81">
        <v>0.2</v>
      </c>
    </row>
    <row r="10" spans="1:19" s="35" customFormat="1" ht="15" customHeight="1">
      <c r="A10" s="85" t="s">
        <v>150</v>
      </c>
      <c r="B10" s="38">
        <v>96</v>
      </c>
      <c r="C10" s="198">
        <v>22</v>
      </c>
      <c r="D10" s="8">
        <f>B10*C10/1000</f>
        <v>2.1120000000000001</v>
      </c>
      <c r="E10" s="6"/>
      <c r="F10" s="8">
        <v>633</v>
      </c>
      <c r="G10" s="8">
        <f>C10*F10/1000</f>
        <v>13.926</v>
      </c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</row>
    <row r="11" spans="1:19" s="103" customFormat="1" ht="25.5">
      <c r="A11" s="90" t="s">
        <v>181</v>
      </c>
      <c r="B11" s="38">
        <v>96</v>
      </c>
      <c r="C11" s="199"/>
      <c r="D11" s="101"/>
      <c r="E11" s="101">
        <v>150</v>
      </c>
      <c r="F11" s="101"/>
      <c r="G11" s="102">
        <f>SUM(G12:G14)</f>
        <v>5.3005800000000001</v>
      </c>
      <c r="H11" s="101">
        <v>5.0999999999999996</v>
      </c>
      <c r="I11" s="101">
        <v>7.5</v>
      </c>
      <c r="J11" s="101">
        <v>28.5</v>
      </c>
      <c r="K11" s="102">
        <v>201.9</v>
      </c>
      <c r="L11" s="102">
        <v>0.06</v>
      </c>
      <c r="M11" s="102"/>
      <c r="N11" s="102"/>
      <c r="O11" s="102">
        <v>1.95</v>
      </c>
      <c r="P11" s="102">
        <v>12</v>
      </c>
      <c r="Q11" s="102">
        <v>34.5</v>
      </c>
      <c r="R11" s="102">
        <v>7.5</v>
      </c>
      <c r="S11" s="102">
        <v>0.75</v>
      </c>
    </row>
    <row r="12" spans="1:19" ht="31.5" customHeight="1">
      <c r="A12" s="147" t="s">
        <v>140</v>
      </c>
      <c r="B12" s="38">
        <v>96</v>
      </c>
      <c r="C12" s="200">
        <v>53</v>
      </c>
      <c r="D12" s="7">
        <f>B12*C12/1000</f>
        <v>5.0880000000000001</v>
      </c>
      <c r="E12" s="7"/>
      <c r="F12" s="22">
        <v>42.5</v>
      </c>
      <c r="G12" s="8">
        <f>C12*F12/1000</f>
        <v>2.2524999999999999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41</v>
      </c>
      <c r="B13" s="38">
        <v>96</v>
      </c>
      <c r="C13" s="198">
        <v>5</v>
      </c>
      <c r="D13" s="8">
        <f>B13*C13/1000</f>
        <v>0.48</v>
      </c>
      <c r="E13" s="6"/>
      <c r="F13" s="8">
        <v>606.97</v>
      </c>
      <c r="G13" s="8">
        <f t="shared" ref="G13:G14" si="0">C13*F13/1000</f>
        <v>3.0348500000000005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ht="15" customHeight="1">
      <c r="A14" s="85" t="s">
        <v>19</v>
      </c>
      <c r="B14" s="38">
        <v>96</v>
      </c>
      <c r="C14" s="198">
        <v>1</v>
      </c>
      <c r="D14" s="6">
        <f t="shared" ref="D14:D18" si="1">B14*C14/1000</f>
        <v>9.6000000000000002E-2</v>
      </c>
      <c r="E14" s="6"/>
      <c r="F14" s="8">
        <v>13.23</v>
      </c>
      <c r="G14" s="8">
        <f t="shared" si="0"/>
        <v>1.323E-2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</row>
    <row r="15" spans="1:19" s="103" customFormat="1" ht="30" customHeight="1">
      <c r="A15" s="90" t="s">
        <v>256</v>
      </c>
      <c r="B15" s="38">
        <v>96</v>
      </c>
      <c r="C15" s="202"/>
      <c r="D15" s="101"/>
      <c r="E15" s="101" t="s">
        <v>23</v>
      </c>
      <c r="F15" s="101"/>
      <c r="G15" s="102">
        <f>SUM(G16:G18)</f>
        <v>2.4480200000000001</v>
      </c>
      <c r="H15" s="101">
        <v>0.53</v>
      </c>
      <c r="I15" s="101"/>
      <c r="J15" s="101">
        <v>9.4700000000000006</v>
      </c>
      <c r="K15" s="102">
        <v>40</v>
      </c>
      <c r="L15" s="102"/>
      <c r="M15" s="102">
        <v>0.27</v>
      </c>
      <c r="N15" s="102"/>
      <c r="O15" s="102"/>
      <c r="P15" s="102">
        <v>13.6</v>
      </c>
      <c r="Q15" s="102">
        <v>22.13</v>
      </c>
      <c r="R15" s="102">
        <v>1.4</v>
      </c>
      <c r="S15" s="102">
        <v>2.13</v>
      </c>
    </row>
    <row r="16" spans="1:19" ht="15" customHeight="1">
      <c r="A16" s="147" t="s">
        <v>21</v>
      </c>
      <c r="B16" s="38">
        <v>96</v>
      </c>
      <c r="C16" s="200">
        <v>2</v>
      </c>
      <c r="D16" s="7">
        <f t="shared" si="1"/>
        <v>0.192</v>
      </c>
      <c r="E16" s="7"/>
      <c r="F16" s="22">
        <v>251</v>
      </c>
      <c r="G16" s="22">
        <f>C16*F16/1000</f>
        <v>0.502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147" t="s">
        <v>257</v>
      </c>
      <c r="B17" s="38">
        <v>96</v>
      </c>
      <c r="C17" s="200">
        <v>7</v>
      </c>
      <c r="D17" s="7">
        <f t="shared" si="1"/>
        <v>0.67200000000000004</v>
      </c>
      <c r="E17" s="7"/>
      <c r="F17" s="22">
        <v>170.86</v>
      </c>
      <c r="G17" s="22">
        <f>C17*F17/1000</f>
        <v>1.1960200000000001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38">
        <v>96</v>
      </c>
      <c r="C18" s="198">
        <v>15</v>
      </c>
      <c r="D18" s="6">
        <f t="shared" si="1"/>
        <v>1.44</v>
      </c>
      <c r="E18" s="6"/>
      <c r="F18" s="8">
        <v>50</v>
      </c>
      <c r="G18" s="22">
        <f>C18*F18/1000</f>
        <v>0.75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0" t="s">
        <v>139</v>
      </c>
      <c r="B19" s="38">
        <v>96</v>
      </c>
      <c r="C19" s="202"/>
      <c r="D19" s="101"/>
      <c r="E19" s="101">
        <v>20</v>
      </c>
      <c r="F19" s="101"/>
      <c r="G19" s="102">
        <f>SUM(G20)</f>
        <v>3.69</v>
      </c>
      <c r="H19" s="101">
        <v>1.58</v>
      </c>
      <c r="I19" s="101">
        <v>0.2</v>
      </c>
      <c r="J19" s="101">
        <v>0.42</v>
      </c>
      <c r="K19" s="102">
        <v>46.76</v>
      </c>
      <c r="L19" s="102">
        <v>0.02</v>
      </c>
      <c r="M19" s="102"/>
      <c r="N19" s="102"/>
      <c r="O19" s="102">
        <v>0.26</v>
      </c>
      <c r="P19" s="102">
        <v>4.5999999999999996</v>
      </c>
      <c r="Q19" s="102">
        <v>17.399999999999999</v>
      </c>
      <c r="R19" s="102">
        <v>6.6</v>
      </c>
      <c r="S19" s="102">
        <v>0.22</v>
      </c>
    </row>
    <row r="20" spans="1:19" ht="15" customHeight="1">
      <c r="A20" s="85" t="s">
        <v>139</v>
      </c>
      <c r="B20" s="257">
        <v>96</v>
      </c>
      <c r="C20" s="198">
        <v>90</v>
      </c>
      <c r="D20" s="6">
        <f>B20*C20/1000</f>
        <v>8.64</v>
      </c>
      <c r="E20" s="6"/>
      <c r="F20" s="8">
        <v>41</v>
      </c>
      <c r="G20" s="22">
        <f>C20*F20/1000</f>
        <v>3.69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15" customHeight="1">
      <c r="A21" s="271"/>
      <c r="B21" s="272"/>
      <c r="C21" s="273"/>
      <c r="D21" s="273"/>
      <c r="E21" s="273"/>
      <c r="F21" s="273"/>
      <c r="G21" s="274"/>
      <c r="H21" s="31">
        <f>SUM(H9:H20)</f>
        <v>11.849999999999998</v>
      </c>
      <c r="I21" s="31">
        <f>SUM(I9:I20)</f>
        <v>13.6</v>
      </c>
      <c r="J21" s="31">
        <f>SUM(J9:J20)</f>
        <v>38.39</v>
      </c>
      <c r="K21" s="31">
        <f>SUM(K9:K20)</f>
        <v>360.32</v>
      </c>
      <c r="L21" s="31">
        <f>SUM(L9:L11:L19)</f>
        <v>0.09</v>
      </c>
      <c r="M21" s="31">
        <f>SUM(M9:M11:M19)</f>
        <v>0.41000000000000003</v>
      </c>
      <c r="N21" s="31">
        <f>SUM(N9:N11:N19)</f>
        <v>52</v>
      </c>
      <c r="O21" s="31">
        <f>SUM(O9:O11:O19)</f>
        <v>2.3099999999999996</v>
      </c>
      <c r="P21" s="31">
        <f>SUM(P9:P11:P19)</f>
        <v>206.2</v>
      </c>
      <c r="Q21" s="31">
        <f>SUM(Q9:Q11:Q19)</f>
        <v>174.03</v>
      </c>
      <c r="R21" s="31">
        <f>SUM(R9:R11:R19)</f>
        <v>22.5</v>
      </c>
      <c r="S21" s="31">
        <f>SUM(S9:S11:S19)</f>
        <v>3.3000000000000003</v>
      </c>
    </row>
    <row r="22" spans="1:19" s="136" customFormat="1" ht="15" customHeight="1">
      <c r="A22" s="132" t="s">
        <v>12</v>
      </c>
      <c r="B22" s="138">
        <v>96</v>
      </c>
      <c r="C22" s="134"/>
      <c r="D22" s="134"/>
      <c r="E22" s="134"/>
      <c r="F22" s="134"/>
      <c r="G22" s="134"/>
      <c r="H22" s="134"/>
      <c r="I22" s="134"/>
      <c r="J22" s="134"/>
      <c r="K22" s="135"/>
      <c r="L22" s="135"/>
      <c r="M22" s="135"/>
      <c r="N22" s="135"/>
      <c r="O22" s="135"/>
      <c r="P22" s="135"/>
      <c r="Q22" s="135"/>
      <c r="R22" s="135"/>
      <c r="S22" s="135"/>
    </row>
    <row r="23" spans="1:19" ht="41.25" customHeight="1">
      <c r="A23" s="178" t="s">
        <v>304</v>
      </c>
      <c r="B23" s="205">
        <v>93</v>
      </c>
      <c r="C23" s="115"/>
      <c r="D23" s="116"/>
      <c r="E23" s="180">
        <v>100</v>
      </c>
      <c r="F23" s="181"/>
      <c r="G23" s="116">
        <f>SUM(G24:G30)</f>
        <v>23.558480000000003</v>
      </c>
      <c r="H23" s="237">
        <v>9.5</v>
      </c>
      <c r="I23" s="237">
        <v>7.5</v>
      </c>
      <c r="J23" s="237">
        <v>26.9</v>
      </c>
      <c r="K23" s="237">
        <v>217.1</v>
      </c>
      <c r="L23" s="237">
        <v>0.11</v>
      </c>
      <c r="M23" s="237"/>
      <c r="N23" s="237">
        <v>0.01</v>
      </c>
      <c r="O23" s="237"/>
      <c r="P23" s="237">
        <v>19</v>
      </c>
      <c r="Q23" s="237">
        <v>98</v>
      </c>
      <c r="R23" s="237">
        <v>25</v>
      </c>
      <c r="S23" s="237">
        <v>1.3</v>
      </c>
    </row>
    <row r="24" spans="1:19" s="35" customFormat="1" ht="20.25" customHeight="1">
      <c r="A24" s="79" t="s">
        <v>65</v>
      </c>
      <c r="B24" s="205">
        <v>93</v>
      </c>
      <c r="C24" s="74">
        <v>2</v>
      </c>
      <c r="D24" s="69">
        <f t="shared" ref="D24:D30" si="2">B24*C24/1000</f>
        <v>0.186</v>
      </c>
      <c r="E24" s="60"/>
      <c r="F24" s="69">
        <v>310</v>
      </c>
      <c r="G24" s="22">
        <f>C24*F24/1000</f>
        <v>0.62</v>
      </c>
      <c r="H24" s="69"/>
      <c r="I24" s="69"/>
      <c r="J24" s="69"/>
      <c r="K24" s="69"/>
      <c r="L24" s="69"/>
      <c r="M24" s="69"/>
      <c r="N24" s="69"/>
      <c r="O24" s="69"/>
      <c r="P24" s="69"/>
      <c r="Q24" s="69"/>
      <c r="R24" s="69"/>
      <c r="S24" s="69"/>
    </row>
    <row r="25" spans="1:19" ht="15" customHeight="1">
      <c r="A25" s="79" t="s">
        <v>25</v>
      </c>
      <c r="B25" s="205">
        <v>93</v>
      </c>
      <c r="C25" s="74">
        <v>1</v>
      </c>
      <c r="D25" s="69">
        <f t="shared" si="2"/>
        <v>9.2999999999999999E-2</v>
      </c>
      <c r="E25" s="60"/>
      <c r="F25" s="69">
        <v>117</v>
      </c>
      <c r="G25" s="22">
        <f t="shared" ref="G25:G30" si="3">C25*F25/1000</f>
        <v>0.11700000000000001</v>
      </c>
      <c r="H25" s="69"/>
      <c r="I25" s="69"/>
      <c r="J25" s="69"/>
      <c r="K25" s="69"/>
      <c r="L25" s="69"/>
      <c r="M25" s="69"/>
      <c r="N25" s="69"/>
      <c r="O25" s="69"/>
      <c r="P25" s="69"/>
      <c r="Q25" s="69"/>
      <c r="R25" s="69"/>
      <c r="S25" s="69"/>
    </row>
    <row r="26" spans="1:19" ht="15" customHeight="1">
      <c r="A26" s="79" t="s">
        <v>41</v>
      </c>
      <c r="B26" s="205">
        <v>93</v>
      </c>
      <c r="C26" s="74">
        <v>3</v>
      </c>
      <c r="D26" s="69">
        <f t="shared" si="2"/>
        <v>0.27900000000000003</v>
      </c>
      <c r="E26" s="60"/>
      <c r="F26" s="69">
        <v>606.97</v>
      </c>
      <c r="G26" s="22">
        <f t="shared" si="3"/>
        <v>1.82091</v>
      </c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</row>
    <row r="27" spans="1:19" ht="15" customHeight="1">
      <c r="A27" s="79" t="s">
        <v>78</v>
      </c>
      <c r="B27" s="205">
        <v>93</v>
      </c>
      <c r="C27" s="74">
        <v>39</v>
      </c>
      <c r="D27" s="69">
        <f t="shared" si="2"/>
        <v>3.6269999999999998</v>
      </c>
      <c r="E27" s="60"/>
      <c r="F27" s="69">
        <v>24</v>
      </c>
      <c r="G27" s="22">
        <f t="shared" si="3"/>
        <v>0.93600000000000005</v>
      </c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</row>
    <row r="28" spans="1:19" ht="15" customHeight="1">
      <c r="A28" s="79" t="s">
        <v>22</v>
      </c>
      <c r="B28" s="205">
        <v>93</v>
      </c>
      <c r="C28" s="74">
        <v>3</v>
      </c>
      <c r="D28" s="69">
        <f t="shared" si="2"/>
        <v>0.27900000000000003</v>
      </c>
      <c r="E28" s="60"/>
      <c r="F28" s="69">
        <v>50</v>
      </c>
      <c r="G28" s="22">
        <f t="shared" si="3"/>
        <v>0.15</v>
      </c>
      <c r="H28" s="70"/>
      <c r="I28" s="70"/>
      <c r="J28" s="70"/>
      <c r="K28" s="70"/>
      <c r="L28" s="70"/>
      <c r="M28" s="70"/>
      <c r="N28" s="70"/>
      <c r="O28" s="70"/>
      <c r="P28" s="70"/>
      <c r="Q28" s="70"/>
      <c r="R28" s="70"/>
      <c r="S28" s="70"/>
    </row>
    <row r="29" spans="1:19" ht="15" customHeight="1">
      <c r="A29" s="79" t="s">
        <v>305</v>
      </c>
      <c r="B29" s="205">
        <v>93</v>
      </c>
      <c r="C29" s="74">
        <v>51</v>
      </c>
      <c r="D29" s="69">
        <f t="shared" si="2"/>
        <v>4.7430000000000003</v>
      </c>
      <c r="E29" s="60"/>
      <c r="F29" s="69">
        <v>390.07</v>
      </c>
      <c r="G29" s="22">
        <f t="shared" si="3"/>
        <v>19.89357</v>
      </c>
      <c r="H29" s="225"/>
      <c r="I29" s="225"/>
      <c r="J29" s="225"/>
      <c r="K29" s="226"/>
      <c r="L29" s="226"/>
      <c r="M29" s="226"/>
      <c r="N29" s="226"/>
      <c r="O29" s="226"/>
      <c r="P29" s="226"/>
      <c r="Q29" s="226"/>
      <c r="R29" s="226"/>
      <c r="S29" s="226"/>
    </row>
    <row r="30" spans="1:19" ht="15" customHeight="1">
      <c r="A30" s="80" t="s">
        <v>67</v>
      </c>
      <c r="B30" s="205">
        <v>93</v>
      </c>
      <c r="C30" s="75">
        <v>3</v>
      </c>
      <c r="D30" s="70">
        <f t="shared" si="2"/>
        <v>0.27900000000000003</v>
      </c>
      <c r="E30" s="62"/>
      <c r="F30" s="69">
        <v>7</v>
      </c>
      <c r="G30" s="22">
        <f t="shared" si="3"/>
        <v>2.1000000000000001E-2</v>
      </c>
      <c r="H30" s="225"/>
      <c r="I30" s="225"/>
      <c r="J30" s="225"/>
      <c r="K30" s="226"/>
      <c r="L30" s="226"/>
      <c r="M30" s="226"/>
      <c r="N30" s="226"/>
      <c r="O30" s="226"/>
      <c r="P30" s="226"/>
      <c r="Q30" s="226"/>
      <c r="R30" s="226"/>
      <c r="S30" s="226"/>
    </row>
    <row r="31" spans="1:19" ht="33.75" customHeight="1">
      <c r="A31" s="117" t="s">
        <v>227</v>
      </c>
      <c r="B31" s="110">
        <v>96</v>
      </c>
      <c r="C31" s="203"/>
      <c r="D31" s="112"/>
      <c r="E31" s="114" t="s">
        <v>62</v>
      </c>
      <c r="F31" s="114"/>
      <c r="G31" s="112">
        <f>SUM(G32:G39)</f>
        <v>12.16816</v>
      </c>
      <c r="H31" s="112">
        <v>13.44</v>
      </c>
      <c r="I31" s="112">
        <v>50</v>
      </c>
      <c r="J31" s="112">
        <v>15.8</v>
      </c>
      <c r="K31" s="112">
        <v>164</v>
      </c>
      <c r="L31" s="102">
        <v>0.24</v>
      </c>
      <c r="M31" s="102">
        <v>14.4</v>
      </c>
      <c r="N31" s="102"/>
      <c r="O31" s="102">
        <v>1.53</v>
      </c>
      <c r="P31" s="102">
        <v>20.46</v>
      </c>
      <c r="Q31" s="102">
        <v>91.92</v>
      </c>
      <c r="R31" s="102">
        <v>37.29</v>
      </c>
      <c r="S31" s="102">
        <v>1.41</v>
      </c>
    </row>
    <row r="32" spans="1:19" ht="15" customHeight="1">
      <c r="A32" s="59" t="s">
        <v>228</v>
      </c>
      <c r="B32" s="179">
        <v>96</v>
      </c>
      <c r="C32" s="194">
        <v>10</v>
      </c>
      <c r="D32" s="69">
        <f t="shared" ref="D32:D39" si="4">B32*C32/1000</f>
        <v>0.96</v>
      </c>
      <c r="E32" s="72"/>
      <c r="F32" s="69">
        <v>90</v>
      </c>
      <c r="G32" s="22">
        <f>C32*F32/1000</f>
        <v>0.9</v>
      </c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 ht="15" customHeight="1">
      <c r="A33" s="59" t="s">
        <v>27</v>
      </c>
      <c r="B33" s="179">
        <v>96</v>
      </c>
      <c r="C33" s="194">
        <v>67</v>
      </c>
      <c r="D33" s="69">
        <f t="shared" si="4"/>
        <v>6.4320000000000004</v>
      </c>
      <c r="E33" s="72"/>
      <c r="F33" s="69">
        <v>16.899999999999999</v>
      </c>
      <c r="G33" s="22">
        <f t="shared" ref="G33:G39" si="5">C33*F33/1000</f>
        <v>1.1322999999999999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ht="15" customHeight="1">
      <c r="A34" s="59" t="s">
        <v>36</v>
      </c>
      <c r="B34" s="179">
        <v>96</v>
      </c>
      <c r="C34" s="194">
        <v>12</v>
      </c>
      <c r="D34" s="69">
        <f t="shared" si="4"/>
        <v>1.1519999999999999</v>
      </c>
      <c r="E34" s="72"/>
      <c r="F34" s="69">
        <v>24</v>
      </c>
      <c r="G34" s="22">
        <f t="shared" si="5"/>
        <v>0.28799999999999998</v>
      </c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</row>
    <row r="35" spans="1:19" ht="15" customHeight="1">
      <c r="A35" s="59" t="s">
        <v>133</v>
      </c>
      <c r="B35" s="179">
        <v>96</v>
      </c>
      <c r="C35" s="194">
        <v>46</v>
      </c>
      <c r="D35" s="69">
        <f t="shared" si="4"/>
        <v>4.4160000000000004</v>
      </c>
      <c r="E35" s="72"/>
      <c r="F35" s="69">
        <v>193</v>
      </c>
      <c r="G35" s="22">
        <f t="shared" si="5"/>
        <v>8.8780000000000001</v>
      </c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</row>
    <row r="36" spans="1:19" ht="15" customHeight="1">
      <c r="A36" s="59" t="s">
        <v>28</v>
      </c>
      <c r="B36" s="179">
        <v>96</v>
      </c>
      <c r="C36" s="194">
        <v>16</v>
      </c>
      <c r="D36" s="69">
        <f t="shared" si="4"/>
        <v>1.536</v>
      </c>
      <c r="E36" s="72"/>
      <c r="F36" s="69">
        <v>22.4</v>
      </c>
      <c r="G36" s="22">
        <f t="shared" si="5"/>
        <v>0.3584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59" t="s">
        <v>24</v>
      </c>
      <c r="B37" s="179">
        <v>96</v>
      </c>
      <c r="C37" s="194">
        <v>6</v>
      </c>
      <c r="D37" s="69">
        <f t="shared" si="4"/>
        <v>0.57599999999999996</v>
      </c>
      <c r="E37" s="72"/>
      <c r="F37" s="69"/>
      <c r="G37" s="22">
        <f t="shared" si="5"/>
        <v>0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19</v>
      </c>
      <c r="B38" s="179">
        <v>96</v>
      </c>
      <c r="C38" s="194">
        <v>2</v>
      </c>
      <c r="D38" s="69">
        <f t="shared" si="4"/>
        <v>0.192</v>
      </c>
      <c r="E38" s="72"/>
      <c r="F38" s="69">
        <v>13.23</v>
      </c>
      <c r="G38" s="22">
        <f t="shared" si="5"/>
        <v>2.6460000000000001E-2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61" t="s">
        <v>25</v>
      </c>
      <c r="B39" s="179">
        <v>96</v>
      </c>
      <c r="C39" s="195">
        <v>5</v>
      </c>
      <c r="D39" s="70">
        <f t="shared" si="4"/>
        <v>0.48</v>
      </c>
      <c r="E39" s="73"/>
      <c r="F39" s="70">
        <v>117</v>
      </c>
      <c r="G39" s="22">
        <f t="shared" si="5"/>
        <v>0.58499999999999996</v>
      </c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</row>
    <row r="40" spans="1:19" ht="25.5" customHeight="1">
      <c r="A40" s="196" t="s">
        <v>155</v>
      </c>
      <c r="B40" s="179">
        <v>96</v>
      </c>
      <c r="C40" s="197"/>
      <c r="D40" s="34"/>
      <c r="E40" s="34" t="s">
        <v>169</v>
      </c>
      <c r="F40" s="34"/>
      <c r="G40" s="81">
        <f>SUM(G41:G46)</f>
        <v>39.214995500000001</v>
      </c>
      <c r="H40" s="34">
        <v>6.67</v>
      </c>
      <c r="I40" s="34">
        <v>9.93</v>
      </c>
      <c r="J40" s="34">
        <v>31.02</v>
      </c>
      <c r="K40" s="34">
        <v>136</v>
      </c>
      <c r="L40" s="34">
        <v>0.08</v>
      </c>
      <c r="M40" s="34">
        <v>1</v>
      </c>
      <c r="N40" s="34">
        <v>20</v>
      </c>
      <c r="O40" s="34">
        <v>1.2</v>
      </c>
      <c r="P40" s="34">
        <v>26.63</v>
      </c>
      <c r="Q40" s="34">
        <v>45.38</v>
      </c>
      <c r="R40" s="34">
        <v>26.8</v>
      </c>
      <c r="S40" s="34">
        <v>3.34</v>
      </c>
    </row>
    <row r="41" spans="1:19" s="35" customFormat="1">
      <c r="A41" s="147" t="s">
        <v>133</v>
      </c>
      <c r="B41" s="179">
        <v>96</v>
      </c>
      <c r="C41" s="200">
        <v>183</v>
      </c>
      <c r="D41" s="7">
        <f t="shared" ref="D41:D55" si="6">B41*C41/1000</f>
        <v>17.568000000000001</v>
      </c>
      <c r="E41" s="7"/>
      <c r="F41" s="22">
        <v>189</v>
      </c>
      <c r="G41" s="22">
        <f>C41*F41/1000</f>
        <v>34.587000000000003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147" t="s">
        <v>156</v>
      </c>
      <c r="B42" s="179">
        <v>96</v>
      </c>
      <c r="C42" s="200">
        <v>12</v>
      </c>
      <c r="D42" s="7">
        <f t="shared" si="6"/>
        <v>1.1519999999999999</v>
      </c>
      <c r="E42" s="7"/>
      <c r="F42" s="22">
        <v>41</v>
      </c>
      <c r="G42" s="22">
        <f t="shared" ref="G42:G46" si="7">C42*F42/1000</f>
        <v>0.49199999999999999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47" t="s">
        <v>19</v>
      </c>
      <c r="B43" s="179">
        <v>96</v>
      </c>
      <c r="C43" s="200">
        <v>4</v>
      </c>
      <c r="D43" s="7">
        <f t="shared" si="6"/>
        <v>0.38400000000000001</v>
      </c>
      <c r="E43" s="7"/>
      <c r="F43" s="22">
        <v>16</v>
      </c>
      <c r="G43" s="22">
        <f t="shared" si="7"/>
        <v>6.4000000000000001E-2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38</v>
      </c>
      <c r="B44" s="179">
        <v>96</v>
      </c>
      <c r="C44" s="200">
        <v>1E-3</v>
      </c>
      <c r="D44" s="7">
        <f t="shared" si="6"/>
        <v>9.6000000000000002E-5</v>
      </c>
      <c r="E44" s="7"/>
      <c r="F44" s="22">
        <v>655.5</v>
      </c>
      <c r="G44" s="22">
        <f t="shared" si="7"/>
        <v>6.5549999999999994E-4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58</v>
      </c>
      <c r="B45" s="179">
        <v>96</v>
      </c>
      <c r="C45" s="200">
        <v>17</v>
      </c>
      <c r="D45" s="7"/>
      <c r="E45" s="7"/>
      <c r="F45" s="22">
        <v>60.97</v>
      </c>
      <c r="G45" s="22">
        <f t="shared" si="7"/>
        <v>1.0364899999999999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85" t="s">
        <v>41</v>
      </c>
      <c r="B46" s="179">
        <v>96</v>
      </c>
      <c r="C46" s="198">
        <v>5</v>
      </c>
      <c r="D46" s="6">
        <f t="shared" si="6"/>
        <v>0.48</v>
      </c>
      <c r="E46" s="6"/>
      <c r="F46" s="22">
        <v>606.97</v>
      </c>
      <c r="G46" s="22">
        <f t="shared" si="7"/>
        <v>3.0348500000000005</v>
      </c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</row>
    <row r="47" spans="1:19" ht="15" customHeight="1">
      <c r="A47" s="196" t="s">
        <v>39</v>
      </c>
      <c r="B47" s="179">
        <v>96</v>
      </c>
      <c r="C47" s="197"/>
      <c r="D47" s="34"/>
      <c r="E47" s="34" t="s">
        <v>229</v>
      </c>
      <c r="F47" s="34"/>
      <c r="G47" s="81">
        <f>SUM(G48:G50)</f>
        <v>6.1413100000000007</v>
      </c>
      <c r="H47" s="34">
        <v>23.85</v>
      </c>
      <c r="I47" s="34">
        <v>31.45</v>
      </c>
      <c r="J47" s="34">
        <v>26.28</v>
      </c>
      <c r="K47" s="34">
        <v>224.85</v>
      </c>
      <c r="L47" s="34">
        <v>0.81</v>
      </c>
      <c r="M47" s="34"/>
      <c r="N47" s="34">
        <v>2</v>
      </c>
      <c r="O47" s="34">
        <v>0.7</v>
      </c>
      <c r="P47" s="34">
        <v>92.9</v>
      </c>
      <c r="Q47" s="34">
        <v>230.36</v>
      </c>
      <c r="R47" s="34">
        <v>107</v>
      </c>
      <c r="S47" s="34">
        <v>6.8</v>
      </c>
    </row>
    <row r="48" spans="1:19" s="35" customFormat="1" ht="15" customHeight="1">
      <c r="A48" s="147" t="s">
        <v>40</v>
      </c>
      <c r="B48" s="179">
        <v>96</v>
      </c>
      <c r="C48" s="200">
        <v>77</v>
      </c>
      <c r="D48" s="7">
        <f t="shared" si="6"/>
        <v>7.3920000000000003</v>
      </c>
      <c r="E48" s="7"/>
      <c r="F48" s="22">
        <v>40</v>
      </c>
      <c r="G48" s="22">
        <f>C48*F48/1000</f>
        <v>3.08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" customHeight="1">
      <c r="A49" s="147" t="s">
        <v>41</v>
      </c>
      <c r="B49" s="179">
        <v>96</v>
      </c>
      <c r="C49" s="200">
        <v>5</v>
      </c>
      <c r="D49" s="7">
        <f t="shared" si="6"/>
        <v>0.48</v>
      </c>
      <c r="E49" s="7"/>
      <c r="F49" s="22">
        <v>606.97</v>
      </c>
      <c r="G49" s="22">
        <f t="shared" ref="G49:G50" si="8">C49*F49/1000</f>
        <v>3.0348500000000005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85" t="s">
        <v>19</v>
      </c>
      <c r="B50" s="179">
        <v>96</v>
      </c>
      <c r="C50" s="198">
        <v>2</v>
      </c>
      <c r="D50" s="6">
        <f t="shared" si="6"/>
        <v>0.192</v>
      </c>
      <c r="E50" s="6"/>
      <c r="F50" s="8">
        <v>13.23</v>
      </c>
      <c r="G50" s="22">
        <f t="shared" si="8"/>
        <v>2.6460000000000001E-2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ht="27.75" customHeight="1">
      <c r="A51" s="90" t="s">
        <v>72</v>
      </c>
      <c r="B51" s="179">
        <v>96</v>
      </c>
      <c r="C51" s="202"/>
      <c r="D51" s="100">
        <f t="shared" si="6"/>
        <v>0</v>
      </c>
      <c r="E51" s="101">
        <v>200</v>
      </c>
      <c r="F51" s="101"/>
      <c r="G51" s="102">
        <f>SUM(G52:G53)</f>
        <v>2.66</v>
      </c>
      <c r="H51" s="102">
        <v>1.1599999999999999</v>
      </c>
      <c r="I51" s="102">
        <v>0.3</v>
      </c>
      <c r="J51" s="102">
        <v>47.26</v>
      </c>
      <c r="K51" s="102">
        <v>196.38</v>
      </c>
      <c r="L51" s="102">
        <v>0.02</v>
      </c>
      <c r="M51" s="102">
        <v>0.8</v>
      </c>
      <c r="N51" s="102"/>
      <c r="O51" s="102">
        <v>0.2</v>
      </c>
      <c r="P51" s="102">
        <v>32.479999999999997</v>
      </c>
      <c r="Q51" s="102">
        <v>23.44</v>
      </c>
      <c r="R51" s="102">
        <v>33</v>
      </c>
      <c r="S51" s="102">
        <v>0.96</v>
      </c>
    </row>
    <row r="52" spans="1:19" s="35" customFormat="1" ht="15" customHeight="1">
      <c r="A52" s="147" t="s">
        <v>76</v>
      </c>
      <c r="B52" s="179">
        <v>96</v>
      </c>
      <c r="C52" s="200">
        <v>20</v>
      </c>
      <c r="D52" s="22">
        <f t="shared" si="6"/>
        <v>1.92</v>
      </c>
      <c r="E52" s="7"/>
      <c r="F52" s="22">
        <v>83</v>
      </c>
      <c r="G52" s="22">
        <f>C52*F52/1000</f>
        <v>1.66</v>
      </c>
      <c r="H52" s="22"/>
      <c r="I52" s="22"/>
      <c r="J52" s="22"/>
      <c r="K52" s="22"/>
      <c r="L52" s="22"/>
      <c r="M52" s="22"/>
      <c r="N52" s="22"/>
      <c r="O52" s="22"/>
      <c r="P52" s="22"/>
      <c r="Q52" s="22"/>
      <c r="R52" s="22"/>
      <c r="S52" s="22"/>
    </row>
    <row r="53" spans="1:19" ht="15" customHeight="1">
      <c r="A53" s="85" t="s">
        <v>22</v>
      </c>
      <c r="B53" s="179">
        <v>96</v>
      </c>
      <c r="C53" s="198">
        <v>20</v>
      </c>
      <c r="D53" s="8">
        <f t="shared" si="6"/>
        <v>1.92</v>
      </c>
      <c r="E53" s="6"/>
      <c r="F53" s="22">
        <v>50</v>
      </c>
      <c r="G53" s="22">
        <f t="shared" ref="G53" si="9">C53*F53/1000</f>
        <v>1</v>
      </c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</row>
    <row r="54" spans="1:19" s="35" customFormat="1">
      <c r="A54" s="196" t="s">
        <v>44</v>
      </c>
      <c r="B54" s="179">
        <v>96</v>
      </c>
      <c r="C54" s="197"/>
      <c r="D54" s="34"/>
      <c r="E54" s="34">
        <v>48</v>
      </c>
      <c r="F54" s="34"/>
      <c r="G54" s="102">
        <f>SUM(G55)</f>
        <v>1.968</v>
      </c>
      <c r="H54" s="34">
        <v>8.4600000000000009</v>
      </c>
      <c r="I54" s="34">
        <v>2.5099999999999998</v>
      </c>
      <c r="J54" s="34">
        <v>44.33</v>
      </c>
      <c r="K54" s="34">
        <v>186</v>
      </c>
      <c r="L54" s="112">
        <v>0.04</v>
      </c>
      <c r="M54" s="112"/>
      <c r="N54" s="112"/>
      <c r="O54" s="112">
        <v>0.36</v>
      </c>
      <c r="P54" s="112">
        <v>9.1999999999999993</v>
      </c>
      <c r="Q54" s="112">
        <v>42.4</v>
      </c>
      <c r="R54" s="112">
        <v>10</v>
      </c>
      <c r="S54" s="112">
        <v>1.24</v>
      </c>
    </row>
    <row r="55" spans="1:19">
      <c r="A55" s="147" t="s">
        <v>43</v>
      </c>
      <c r="B55" s="258">
        <v>96</v>
      </c>
      <c r="C55" s="200">
        <v>48</v>
      </c>
      <c r="D55" s="7">
        <f t="shared" si="6"/>
        <v>4.6079999999999997</v>
      </c>
      <c r="E55" s="7"/>
      <c r="F55" s="22">
        <v>41</v>
      </c>
      <c r="G55" s="22">
        <f>C55*F55/1000</f>
        <v>1.968</v>
      </c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ht="15" customHeight="1">
      <c r="A56" s="271"/>
      <c r="B56" s="272"/>
      <c r="C56" s="273"/>
      <c r="D56" s="273"/>
      <c r="E56" s="273"/>
      <c r="F56" s="273"/>
      <c r="G56" s="274"/>
      <c r="H56" s="15">
        <f>SUM(H23:H55)</f>
        <v>63.08</v>
      </c>
      <c r="I56" s="15">
        <f>SUM(I23:I55)</f>
        <v>101.69000000000001</v>
      </c>
      <c r="J56" s="15">
        <f>SUM(J23:J55)</f>
        <v>191.58999999999997</v>
      </c>
      <c r="K56" s="15">
        <f>SUM(K23:K55)</f>
        <v>1124.33</v>
      </c>
      <c r="L56" s="15">
        <f>SUM(L23:L23:L40:L55)</f>
        <v>1.3</v>
      </c>
      <c r="M56" s="15">
        <f>SUM(M23:M23:M40:M55)</f>
        <v>16.2</v>
      </c>
      <c r="N56" s="15">
        <f>SUM(N23:N23:N40:N55)</f>
        <v>22.01</v>
      </c>
      <c r="O56" s="15">
        <f>SUM(O23:O23:O40:O55)</f>
        <v>3.9899999999999998</v>
      </c>
      <c r="P56" s="15">
        <f>SUM(P23:P23:P40:P55)</f>
        <v>200.67</v>
      </c>
      <c r="Q56" s="15">
        <f>SUM(Q23:Q23:Q40:Q55)</f>
        <v>531.5</v>
      </c>
      <c r="R56" s="15">
        <f>SUM(R23:R23:R40:R55)</f>
        <v>239.09</v>
      </c>
      <c r="S56" s="15">
        <f>SUM(S23:S23:S40:S55)</f>
        <v>15.049999999999999</v>
      </c>
    </row>
    <row r="57" spans="1:19" s="136" customFormat="1" ht="15" customHeight="1">
      <c r="A57" s="143" t="s">
        <v>13</v>
      </c>
      <c r="B57" s="144">
        <v>96</v>
      </c>
      <c r="C57" s="139"/>
      <c r="D57" s="145"/>
      <c r="E57" s="139"/>
      <c r="F57" s="139"/>
      <c r="G57" s="139"/>
      <c r="H57" s="139"/>
      <c r="I57" s="139"/>
      <c r="J57" s="139"/>
      <c r="K57" s="140"/>
      <c r="L57" s="140"/>
      <c r="M57" s="140"/>
      <c r="N57" s="140"/>
      <c r="O57" s="140"/>
      <c r="P57" s="140"/>
      <c r="Q57" s="140"/>
      <c r="R57" s="140"/>
      <c r="S57" s="140"/>
    </row>
    <row r="58" spans="1:19" s="136" customFormat="1" ht="15" customHeight="1">
      <c r="A58" s="37" t="s">
        <v>100</v>
      </c>
      <c r="B58" s="38">
        <v>96</v>
      </c>
      <c r="C58" s="39"/>
      <c r="D58" s="39"/>
      <c r="E58" s="39">
        <v>180</v>
      </c>
      <c r="F58" s="39"/>
      <c r="G58" s="102">
        <f>SUM(G59)</f>
        <v>9.4381000000000004</v>
      </c>
      <c r="H58" s="39">
        <v>0.3</v>
      </c>
      <c r="I58" s="39">
        <v>0.3</v>
      </c>
      <c r="J58" s="39">
        <v>6.75</v>
      </c>
      <c r="K58" s="39">
        <v>33.1</v>
      </c>
      <c r="L58" s="39">
        <v>0.02</v>
      </c>
      <c r="M58" s="39">
        <v>7.5</v>
      </c>
      <c r="N58" s="39"/>
      <c r="O58" s="39">
        <v>0.15</v>
      </c>
      <c r="P58" s="39">
        <v>28.8</v>
      </c>
      <c r="Q58" s="39">
        <v>19.8</v>
      </c>
      <c r="R58" s="39">
        <v>6.75</v>
      </c>
      <c r="S58" s="39">
        <v>1.65</v>
      </c>
    </row>
    <row r="59" spans="1:19" s="136" customFormat="1" ht="15" customHeight="1">
      <c r="A59" s="11" t="s">
        <v>100</v>
      </c>
      <c r="B59" s="38">
        <v>96</v>
      </c>
      <c r="C59" s="12">
        <v>139</v>
      </c>
      <c r="D59" s="7">
        <f t="shared" ref="D59" si="10">B59*C59/1000</f>
        <v>13.343999999999999</v>
      </c>
      <c r="E59" s="7"/>
      <c r="F59" s="22">
        <v>67.900000000000006</v>
      </c>
      <c r="G59" s="22">
        <f>C59*F59/1000</f>
        <v>9.4381000000000004</v>
      </c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1:19" s="136" customFormat="1" ht="28.5" customHeight="1">
      <c r="A60" s="90" t="s">
        <v>280</v>
      </c>
      <c r="B60" s="38">
        <v>96</v>
      </c>
      <c r="C60" s="199"/>
      <c r="D60" s="101"/>
      <c r="E60" s="101">
        <v>100</v>
      </c>
      <c r="F60" s="101"/>
      <c r="G60" s="102">
        <f>SUM(G61:G63)</f>
        <v>2.8707999999999996</v>
      </c>
      <c r="H60" s="101">
        <v>0.8</v>
      </c>
      <c r="I60" s="101">
        <v>8</v>
      </c>
      <c r="J60" s="101">
        <v>4.0999999999999996</v>
      </c>
      <c r="K60" s="101">
        <v>61.42</v>
      </c>
      <c r="L60" s="101">
        <v>0.05</v>
      </c>
      <c r="M60" s="101">
        <v>6.95</v>
      </c>
      <c r="N60" s="101"/>
      <c r="O60" s="101">
        <v>2.4900000000000002</v>
      </c>
      <c r="P60" s="101">
        <v>19.32</v>
      </c>
      <c r="Q60" s="101">
        <v>39.57</v>
      </c>
      <c r="R60" s="101">
        <v>24</v>
      </c>
      <c r="S60" s="101">
        <v>1.32</v>
      </c>
    </row>
    <row r="61" spans="1:19" s="136" customFormat="1" ht="15" customHeight="1">
      <c r="A61" s="147" t="s">
        <v>28</v>
      </c>
      <c r="B61" s="38">
        <v>96</v>
      </c>
      <c r="C61" s="200">
        <v>117</v>
      </c>
      <c r="D61" s="7">
        <f t="shared" ref="D61:D63" si="11">B61*C61/1000</f>
        <v>11.231999999999999</v>
      </c>
      <c r="E61" s="7"/>
      <c r="F61" s="22">
        <v>22.4</v>
      </c>
      <c r="G61" s="22">
        <f t="shared" ref="G61:G63" si="12">C61*F61/1000</f>
        <v>2.6207999999999996</v>
      </c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s="136" customFormat="1" ht="15" customHeight="1">
      <c r="A62" s="147" t="s">
        <v>281</v>
      </c>
      <c r="B62" s="38">
        <v>96</v>
      </c>
      <c r="C62" s="200">
        <v>7</v>
      </c>
      <c r="D62" s="7">
        <f t="shared" si="11"/>
        <v>0.67200000000000004</v>
      </c>
      <c r="E62" s="7"/>
      <c r="F62" s="22">
        <v>245</v>
      </c>
      <c r="G62" s="22"/>
      <c r="H62" s="7"/>
      <c r="I62" s="7"/>
      <c r="J62" s="7"/>
      <c r="K62" s="7"/>
      <c r="L62" s="7"/>
      <c r="M62" s="7"/>
      <c r="N62" s="7"/>
      <c r="O62" s="7"/>
      <c r="P62" s="7"/>
      <c r="Q62" s="7"/>
      <c r="R62" s="7"/>
      <c r="S62" s="7"/>
    </row>
    <row r="63" spans="1:19" s="136" customFormat="1" ht="15" customHeight="1">
      <c r="A63" s="147" t="s">
        <v>22</v>
      </c>
      <c r="B63" s="38">
        <v>96</v>
      </c>
      <c r="C63" s="200">
        <v>5</v>
      </c>
      <c r="D63" s="7">
        <f t="shared" si="11"/>
        <v>0.48</v>
      </c>
      <c r="E63" s="7"/>
      <c r="F63" s="22">
        <v>50</v>
      </c>
      <c r="G63" s="22">
        <f t="shared" si="12"/>
        <v>0.25</v>
      </c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</row>
    <row r="64" spans="1:19" s="35" customFormat="1" ht="15" customHeight="1">
      <c r="A64" s="90" t="s">
        <v>88</v>
      </c>
      <c r="B64" s="38">
        <v>96</v>
      </c>
      <c r="C64" s="92"/>
      <c r="D64" s="93"/>
      <c r="E64" s="94">
        <v>200</v>
      </c>
      <c r="F64" s="94"/>
      <c r="G64" s="102">
        <f>SUM(G65)</f>
        <v>14.257269999999998</v>
      </c>
      <c r="H64" s="93">
        <v>1.53</v>
      </c>
      <c r="I64" s="93">
        <v>0.34</v>
      </c>
      <c r="J64" s="93">
        <v>13.77</v>
      </c>
      <c r="K64" s="95">
        <v>61.2</v>
      </c>
      <c r="L64" s="95">
        <v>0.08</v>
      </c>
      <c r="M64" s="95">
        <v>2.6</v>
      </c>
      <c r="N64" s="95">
        <v>40</v>
      </c>
      <c r="O64" s="95"/>
      <c r="P64" s="95">
        <v>240</v>
      </c>
      <c r="Q64" s="95">
        <v>180</v>
      </c>
      <c r="R64" s="95">
        <v>28</v>
      </c>
      <c r="S64" s="95">
        <v>0.2</v>
      </c>
    </row>
    <row r="65" spans="1:19" ht="15" customHeight="1">
      <c r="A65" s="13" t="s">
        <v>88</v>
      </c>
      <c r="B65" s="38">
        <v>96</v>
      </c>
      <c r="C65" s="193">
        <v>211</v>
      </c>
      <c r="D65" s="51">
        <f>C65*B65/1000</f>
        <v>20.256</v>
      </c>
      <c r="E65" s="14"/>
      <c r="F65" s="14">
        <v>67.569999999999993</v>
      </c>
      <c r="G65" s="8">
        <f>C65*F65/1000</f>
        <v>14.257269999999998</v>
      </c>
      <c r="H65" s="51"/>
      <c r="I65" s="51"/>
      <c r="J65" s="51"/>
      <c r="K65" s="51"/>
      <c r="L65" s="51"/>
      <c r="M65" s="51"/>
      <c r="N65" s="51"/>
      <c r="O65" s="51"/>
      <c r="P65" s="51"/>
      <c r="Q65" s="51"/>
      <c r="R65" s="51"/>
      <c r="S65" s="51"/>
    </row>
    <row r="66" spans="1:19" s="40" customFormat="1" ht="15" customHeight="1">
      <c r="A66" s="271"/>
      <c r="B66" s="273"/>
      <c r="C66" s="273"/>
      <c r="D66" s="273"/>
      <c r="E66" s="273"/>
      <c r="F66" s="273"/>
      <c r="G66" s="274"/>
      <c r="H66" s="15">
        <f>SUM(H58:H64)</f>
        <v>2.63</v>
      </c>
      <c r="I66" s="15">
        <f t="shared" ref="I66:S66" si="13">SUM(I58:I64)</f>
        <v>8.64</v>
      </c>
      <c r="J66" s="15">
        <f t="shared" si="13"/>
        <v>24.619999999999997</v>
      </c>
      <c r="K66" s="15">
        <f t="shared" si="13"/>
        <v>155.72000000000003</v>
      </c>
      <c r="L66" s="15">
        <f t="shared" si="13"/>
        <v>0.15000000000000002</v>
      </c>
      <c r="M66" s="15">
        <f t="shared" si="13"/>
        <v>17.05</v>
      </c>
      <c r="N66" s="15">
        <f t="shared" si="13"/>
        <v>40</v>
      </c>
      <c r="O66" s="15">
        <f t="shared" si="13"/>
        <v>2.64</v>
      </c>
      <c r="P66" s="15">
        <f t="shared" si="13"/>
        <v>288.12</v>
      </c>
      <c r="Q66" s="15">
        <f t="shared" si="13"/>
        <v>239.37</v>
      </c>
      <c r="R66" s="15">
        <f t="shared" si="13"/>
        <v>58.75</v>
      </c>
      <c r="S66" s="15">
        <f t="shared" si="13"/>
        <v>3.17</v>
      </c>
    </row>
    <row r="67" spans="1:19" ht="15" customHeight="1">
      <c r="F67" s="43" t="s">
        <v>46</v>
      </c>
      <c r="G67" s="49">
        <f>SUM(E69*E70)</f>
        <v>13213.604687999999</v>
      </c>
      <c r="H67" s="49">
        <f t="shared" ref="H67:S67" si="14">H21+H56+H66</f>
        <v>77.559999999999988</v>
      </c>
      <c r="I67" s="49">
        <f t="shared" si="14"/>
        <v>123.93</v>
      </c>
      <c r="J67" s="49">
        <f t="shared" si="14"/>
        <v>254.59999999999997</v>
      </c>
      <c r="K67" s="49">
        <f t="shared" si="14"/>
        <v>1640.37</v>
      </c>
      <c r="L67" s="49">
        <f t="shared" si="14"/>
        <v>1.54</v>
      </c>
      <c r="M67" s="49">
        <f t="shared" si="14"/>
        <v>33.659999999999997</v>
      </c>
      <c r="N67" s="49">
        <f t="shared" si="14"/>
        <v>114.01</v>
      </c>
      <c r="O67" s="49">
        <f t="shared" si="14"/>
        <v>8.94</v>
      </c>
      <c r="P67" s="49">
        <f t="shared" si="14"/>
        <v>694.99</v>
      </c>
      <c r="Q67" s="49">
        <f t="shared" si="14"/>
        <v>944.9</v>
      </c>
      <c r="R67" s="49">
        <f t="shared" si="14"/>
        <v>320.34000000000003</v>
      </c>
      <c r="S67" s="49">
        <f t="shared" si="14"/>
        <v>21.519999999999996</v>
      </c>
    </row>
    <row r="68" spans="1:19" ht="15" customHeight="1"/>
    <row r="69" spans="1:19" ht="15" customHeight="1">
      <c r="A69" s="2" t="s">
        <v>47</v>
      </c>
      <c r="E69" s="175">
        <v>96</v>
      </c>
      <c r="F69" s="2" t="s">
        <v>48</v>
      </c>
    </row>
    <row r="70" spans="1:19" ht="15" customHeight="1">
      <c r="A70" s="2" t="s">
        <v>49</v>
      </c>
      <c r="E70" s="174">
        <f>SUM(G9+G11+G15+G19+G23+G31+G40+G47+G51+G54+G58+G60+G64)</f>
        <v>137.6417155</v>
      </c>
      <c r="F70" s="2" t="s">
        <v>50</v>
      </c>
    </row>
    <row r="71" spans="1:19" ht="15" customHeight="1"/>
    <row r="72" spans="1:19" ht="15" customHeight="1">
      <c r="A72" s="2" t="s">
        <v>262</v>
      </c>
      <c r="B72" s="3" t="s">
        <v>292</v>
      </c>
      <c r="E72" s="2" t="s">
        <v>51</v>
      </c>
      <c r="H72" s="3"/>
      <c r="I72" s="2" t="s">
        <v>52</v>
      </c>
    </row>
    <row r="73" spans="1:19" ht="15" customHeight="1"/>
  </sheetData>
  <mergeCells count="9">
    <mergeCell ref="A21:G21"/>
    <mergeCell ref="A56:G56"/>
    <mergeCell ref="A66:G66"/>
    <mergeCell ref="H5:K5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S66"/>
  <sheetViews>
    <sheetView view="pageBreakPreview" topLeftCell="A4" zoomScale="84" zoomScaleNormal="110" zoomScaleSheetLayoutView="84" workbookViewId="0">
      <selection activeCell="H51" sqref="H51"/>
    </sheetView>
  </sheetViews>
  <sheetFormatPr defaultColWidth="8.85546875" defaultRowHeight="12.75"/>
  <cols>
    <col min="1" max="1" width="19.140625" style="2" bestFit="1" customWidth="1"/>
    <col min="2" max="2" width="17.140625" style="2" customWidth="1"/>
    <col min="3" max="4" width="9.7109375" style="2" customWidth="1"/>
    <col min="5" max="5" width="13" style="2" customWidth="1"/>
    <col min="6" max="6" width="9.7109375" style="2" customWidth="1"/>
    <col min="7" max="7" width="11.5703125" style="2" customWidth="1"/>
    <col min="8" max="11" width="9.7109375" style="2" customWidth="1"/>
    <col min="12" max="16" width="8.85546875" style="2"/>
    <col min="17" max="17" width="9" style="2" bestFit="1" customWidth="1"/>
    <col min="18" max="16384" width="8.85546875" style="2"/>
  </cols>
  <sheetData>
    <row r="1" spans="1:19" ht="37.5" customHeight="1">
      <c r="A1" s="276" t="s">
        <v>287</v>
      </c>
      <c r="B1" s="276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81</v>
      </c>
      <c r="I5" s="275"/>
      <c r="J5" s="275"/>
      <c r="K5" s="275"/>
    </row>
    <row r="6" spans="1:19" ht="15" customHeight="1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35" customFormat="1" ht="15" customHeight="1">
      <c r="A9" s="196" t="s">
        <v>150</v>
      </c>
      <c r="B9" s="33">
        <v>155</v>
      </c>
      <c r="C9" s="197"/>
      <c r="D9" s="34"/>
      <c r="E9" s="34">
        <v>30</v>
      </c>
      <c r="F9" s="81"/>
      <c r="G9" s="81">
        <f>G10</f>
        <v>20.256</v>
      </c>
      <c r="H9" s="81">
        <v>4.6399999999999997</v>
      </c>
      <c r="I9" s="81">
        <v>5.9</v>
      </c>
      <c r="J9" s="81">
        <v>0</v>
      </c>
      <c r="K9" s="81">
        <v>71.66</v>
      </c>
      <c r="L9" s="81">
        <v>0.01</v>
      </c>
      <c r="M9" s="81">
        <v>0.14000000000000001</v>
      </c>
      <c r="N9" s="81">
        <v>52</v>
      </c>
      <c r="O9" s="81">
        <v>0.1</v>
      </c>
      <c r="P9" s="81">
        <v>176</v>
      </c>
      <c r="Q9" s="81">
        <v>100</v>
      </c>
      <c r="R9" s="81">
        <v>7</v>
      </c>
      <c r="S9" s="81">
        <v>0.2</v>
      </c>
    </row>
    <row r="10" spans="1:19" s="35" customFormat="1" ht="15" customHeight="1">
      <c r="A10" s="85" t="s">
        <v>150</v>
      </c>
      <c r="B10" s="33">
        <v>155</v>
      </c>
      <c r="C10" s="198">
        <v>32</v>
      </c>
      <c r="D10" s="8">
        <f>B10*C10/1000</f>
        <v>4.96</v>
      </c>
      <c r="E10" s="6"/>
      <c r="F10" s="8">
        <v>633</v>
      </c>
      <c r="G10" s="8">
        <f>C10*F10/1000</f>
        <v>20.256</v>
      </c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</row>
    <row r="11" spans="1:19" s="103" customFormat="1" ht="25.5">
      <c r="A11" s="90" t="s">
        <v>181</v>
      </c>
      <c r="B11" s="33">
        <v>155</v>
      </c>
      <c r="C11" s="199"/>
      <c r="D11" s="101"/>
      <c r="E11" s="101">
        <v>150</v>
      </c>
      <c r="F11" s="101"/>
      <c r="G11" s="102">
        <f>SUM(G12:G14)</f>
        <v>5.30335</v>
      </c>
      <c r="H11" s="101">
        <v>5.0999999999999996</v>
      </c>
      <c r="I11" s="101">
        <v>7.5</v>
      </c>
      <c r="J11" s="101">
        <v>28.5</v>
      </c>
      <c r="K11" s="102">
        <v>201.9</v>
      </c>
      <c r="L11" s="102">
        <v>0.06</v>
      </c>
      <c r="M11" s="102"/>
      <c r="N11" s="102"/>
      <c r="O11" s="102">
        <v>1.95</v>
      </c>
      <c r="P11" s="102">
        <v>12</v>
      </c>
      <c r="Q11" s="102">
        <v>34.5</v>
      </c>
      <c r="R11" s="102">
        <v>7.5</v>
      </c>
      <c r="S11" s="102">
        <v>0.75</v>
      </c>
    </row>
    <row r="12" spans="1:19" ht="31.5" customHeight="1">
      <c r="A12" s="147" t="s">
        <v>140</v>
      </c>
      <c r="B12" s="33">
        <v>155</v>
      </c>
      <c r="C12" s="200">
        <v>53</v>
      </c>
      <c r="D12" s="7">
        <f>B12*C12/1000</f>
        <v>8.2149999999999999</v>
      </c>
      <c r="E12" s="7"/>
      <c r="F12" s="22">
        <v>42.5</v>
      </c>
      <c r="G12" s="8">
        <f>C12*F12/1000</f>
        <v>2.2524999999999999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41</v>
      </c>
      <c r="B13" s="33">
        <v>155</v>
      </c>
      <c r="C13" s="198">
        <v>5</v>
      </c>
      <c r="D13" s="8">
        <f>B13*C13/1000</f>
        <v>0.77500000000000002</v>
      </c>
      <c r="E13" s="6"/>
      <c r="F13" s="8">
        <v>606.97</v>
      </c>
      <c r="G13" s="8">
        <f t="shared" ref="G13:G14" si="0">C13*F13/1000</f>
        <v>3.0348500000000005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ht="15" customHeight="1">
      <c r="A14" s="85" t="s">
        <v>19</v>
      </c>
      <c r="B14" s="33">
        <v>155</v>
      </c>
      <c r="C14" s="198">
        <v>1</v>
      </c>
      <c r="D14" s="6">
        <f t="shared" ref="D14:D18" si="1">B14*C14/1000</f>
        <v>0.155</v>
      </c>
      <c r="E14" s="6"/>
      <c r="F14" s="8">
        <v>16</v>
      </c>
      <c r="G14" s="8">
        <f t="shared" si="0"/>
        <v>1.6E-2</v>
      </c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</row>
    <row r="15" spans="1:19" s="103" customFormat="1" ht="27.75" customHeight="1">
      <c r="A15" s="90" t="s">
        <v>256</v>
      </c>
      <c r="B15" s="33">
        <v>155</v>
      </c>
      <c r="C15" s="202"/>
      <c r="D15" s="101"/>
      <c r="E15" s="101" t="s">
        <v>23</v>
      </c>
      <c r="F15" s="101"/>
      <c r="G15" s="102">
        <f>SUM(G16:G18)</f>
        <v>2.4960200000000001</v>
      </c>
      <c r="H15" s="101">
        <v>0.53</v>
      </c>
      <c r="I15" s="101"/>
      <c r="J15" s="101">
        <v>9.6</v>
      </c>
      <c r="K15" s="102">
        <v>41.6</v>
      </c>
      <c r="L15" s="102"/>
      <c r="M15" s="102">
        <v>2.13</v>
      </c>
      <c r="N15" s="102"/>
      <c r="O15" s="102"/>
      <c r="P15" s="102">
        <v>15.33</v>
      </c>
      <c r="Q15" s="102">
        <v>23.2</v>
      </c>
      <c r="R15" s="102">
        <v>12.27</v>
      </c>
      <c r="S15" s="102">
        <v>2.13</v>
      </c>
    </row>
    <row r="16" spans="1:19" ht="15" customHeight="1">
      <c r="A16" s="147" t="s">
        <v>21</v>
      </c>
      <c r="B16" s="33">
        <v>155</v>
      </c>
      <c r="C16" s="200">
        <v>2</v>
      </c>
      <c r="D16" s="7">
        <f t="shared" si="1"/>
        <v>0.31</v>
      </c>
      <c r="E16" s="7"/>
      <c r="F16" s="22">
        <v>275</v>
      </c>
      <c r="G16" s="22">
        <f>C16*F16/1000</f>
        <v>0.55000000000000004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147" t="s">
        <v>257</v>
      </c>
      <c r="B17" s="33">
        <v>155</v>
      </c>
      <c r="C17" s="200">
        <v>7</v>
      </c>
      <c r="D17" s="7">
        <f t="shared" si="1"/>
        <v>1.085</v>
      </c>
      <c r="E17" s="7"/>
      <c r="F17" s="22">
        <v>170.86</v>
      </c>
      <c r="G17" s="22">
        <f>C17*F17/1000</f>
        <v>1.1960200000000001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33">
        <v>155</v>
      </c>
      <c r="C18" s="198">
        <v>15</v>
      </c>
      <c r="D18" s="6">
        <f t="shared" si="1"/>
        <v>2.3250000000000002</v>
      </c>
      <c r="E18" s="6"/>
      <c r="F18" s="8">
        <v>50</v>
      </c>
      <c r="G18" s="22">
        <f>C18*F18/1000</f>
        <v>0.75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0" t="s">
        <v>139</v>
      </c>
      <c r="B19" s="33">
        <v>155</v>
      </c>
      <c r="C19" s="202"/>
      <c r="D19" s="101"/>
      <c r="E19" s="101">
        <v>120</v>
      </c>
      <c r="F19" s="101"/>
      <c r="G19" s="102">
        <f>SUM(G20)</f>
        <v>4.92</v>
      </c>
      <c r="H19" s="101">
        <v>11.85</v>
      </c>
      <c r="I19" s="101">
        <v>1.5</v>
      </c>
      <c r="J19" s="101">
        <v>3.15</v>
      </c>
      <c r="K19" s="102">
        <v>350.7</v>
      </c>
      <c r="L19" s="102">
        <v>0.15</v>
      </c>
      <c r="M19" s="102"/>
      <c r="N19" s="102"/>
      <c r="O19" s="102">
        <v>1.95</v>
      </c>
      <c r="P19" s="102">
        <v>34.5</v>
      </c>
      <c r="Q19" s="102">
        <v>130.5</v>
      </c>
      <c r="R19" s="102">
        <v>49.5</v>
      </c>
      <c r="S19" s="102">
        <v>1.65</v>
      </c>
    </row>
    <row r="20" spans="1:19" ht="15" customHeight="1">
      <c r="A20" s="85" t="s">
        <v>139</v>
      </c>
      <c r="B20" s="257">
        <v>155</v>
      </c>
      <c r="C20" s="198">
        <v>120</v>
      </c>
      <c r="D20" s="6">
        <f>B20*C20/1000</f>
        <v>18.600000000000001</v>
      </c>
      <c r="E20" s="6"/>
      <c r="F20" s="8">
        <v>41</v>
      </c>
      <c r="G20" s="22">
        <f>C20*F20/1000</f>
        <v>4.92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15" customHeight="1">
      <c r="A21" s="271"/>
      <c r="B21" s="272"/>
      <c r="C21" s="273"/>
      <c r="D21" s="273"/>
      <c r="E21" s="273"/>
      <c r="F21" s="273"/>
      <c r="G21" s="274"/>
      <c r="H21" s="31">
        <f>SUM(H9:H20)</f>
        <v>22.119999999999997</v>
      </c>
      <c r="I21" s="31">
        <f>SUM(I9:I20)</f>
        <v>14.9</v>
      </c>
      <c r="J21" s="31">
        <f>SUM(J9:J20)</f>
        <v>41.25</v>
      </c>
      <c r="K21" s="31">
        <f>SUM(K9:K20)</f>
        <v>665.86</v>
      </c>
      <c r="L21" s="31">
        <f>SUM(L9:L11:L19)</f>
        <v>0.21999999999999997</v>
      </c>
      <c r="M21" s="31">
        <f>SUM(M9:M11:M19)</f>
        <v>2.27</v>
      </c>
      <c r="N21" s="31">
        <f>SUM(N9:N11:N19)</f>
        <v>52</v>
      </c>
      <c r="O21" s="31">
        <f>SUM(O9:O11:O19)</f>
        <v>4</v>
      </c>
      <c r="P21" s="31">
        <f>SUM(P9:P11:P19)</f>
        <v>237.83</v>
      </c>
      <c r="Q21" s="31">
        <f>SUM(Q9:Q11:Q19)</f>
        <v>288.2</v>
      </c>
      <c r="R21" s="31">
        <f>SUM(R9:R11:R19)</f>
        <v>76.27</v>
      </c>
      <c r="S21" s="31">
        <f>SUM(S9:S11:S19)</f>
        <v>4.7300000000000004</v>
      </c>
    </row>
    <row r="22" spans="1:19" s="136" customFormat="1" ht="15" customHeight="1">
      <c r="A22" s="132" t="s">
        <v>12</v>
      </c>
      <c r="B22" s="138">
        <v>155</v>
      </c>
      <c r="C22" s="134"/>
      <c r="D22" s="134"/>
      <c r="E22" s="134"/>
      <c r="F22" s="134"/>
      <c r="G22" s="134"/>
      <c r="H22" s="134"/>
      <c r="I22" s="134"/>
      <c r="J22" s="134"/>
      <c r="K22" s="135"/>
      <c r="L22" s="135"/>
      <c r="M22" s="135"/>
      <c r="N22" s="135"/>
      <c r="O22" s="135"/>
      <c r="P22" s="135"/>
      <c r="Q22" s="135"/>
      <c r="R22" s="135"/>
      <c r="S22" s="135"/>
    </row>
    <row r="23" spans="1:19" s="103" customFormat="1" ht="25.5">
      <c r="A23" s="90" t="s">
        <v>280</v>
      </c>
      <c r="B23" s="110">
        <v>156</v>
      </c>
      <c r="C23" s="199"/>
      <c r="D23" s="101"/>
      <c r="E23" s="101">
        <v>100</v>
      </c>
      <c r="F23" s="101"/>
      <c r="G23" s="102">
        <f>SUM(G24:G26)</f>
        <v>4.5857999999999999</v>
      </c>
      <c r="H23" s="101">
        <v>0.8</v>
      </c>
      <c r="I23" s="101">
        <v>8</v>
      </c>
      <c r="J23" s="101">
        <v>4.0999999999999996</v>
      </c>
      <c r="K23" s="101">
        <v>61.42</v>
      </c>
      <c r="L23" s="101">
        <v>0.05</v>
      </c>
      <c r="M23" s="101">
        <v>6.95</v>
      </c>
      <c r="N23" s="101"/>
      <c r="O23" s="101">
        <v>2.4900000000000002</v>
      </c>
      <c r="P23" s="101">
        <v>19.32</v>
      </c>
      <c r="Q23" s="101">
        <v>39.57</v>
      </c>
      <c r="R23" s="101">
        <v>24</v>
      </c>
      <c r="S23" s="101">
        <v>1.32</v>
      </c>
    </row>
    <row r="24" spans="1:19" ht="15" customHeight="1">
      <c r="A24" s="147" t="s">
        <v>28</v>
      </c>
      <c r="B24" s="110">
        <v>156</v>
      </c>
      <c r="C24" s="200">
        <v>117</v>
      </c>
      <c r="D24" s="7">
        <f t="shared" ref="D24:D59" si="2">B24*C24/1000</f>
        <v>18.251999999999999</v>
      </c>
      <c r="E24" s="7"/>
      <c r="F24" s="22">
        <v>22.4</v>
      </c>
      <c r="G24" s="22">
        <f t="shared" ref="G24:G26" si="3">C24*F24/1000</f>
        <v>2.6207999999999996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47" t="s">
        <v>282</v>
      </c>
      <c r="B25" s="110">
        <v>156</v>
      </c>
      <c r="C25" s="200">
        <v>7</v>
      </c>
      <c r="D25" s="7">
        <f t="shared" si="2"/>
        <v>1.0920000000000001</v>
      </c>
      <c r="E25" s="7"/>
      <c r="F25" s="22">
        <v>245</v>
      </c>
      <c r="G25" s="22">
        <f t="shared" si="3"/>
        <v>1.7150000000000001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15" customHeight="1">
      <c r="A26" s="147" t="s">
        <v>22</v>
      </c>
      <c r="B26" s="110">
        <v>156</v>
      </c>
      <c r="C26" s="200">
        <v>5</v>
      </c>
      <c r="D26" s="7">
        <f t="shared" si="2"/>
        <v>0.78</v>
      </c>
      <c r="E26" s="7"/>
      <c r="F26" s="22">
        <v>50</v>
      </c>
      <c r="G26" s="22">
        <f t="shared" si="3"/>
        <v>0.25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41.25" customHeight="1">
      <c r="A27" s="259" t="s">
        <v>304</v>
      </c>
      <c r="B27" s="260">
        <v>155</v>
      </c>
      <c r="C27" s="261"/>
      <c r="D27" s="262"/>
      <c r="E27" s="263">
        <v>100</v>
      </c>
      <c r="F27" s="263"/>
      <c r="G27" s="262">
        <f>SUM(G28:G34)</f>
        <v>23.558480000000003</v>
      </c>
      <c r="H27" s="237">
        <v>9.5</v>
      </c>
      <c r="I27" s="237">
        <v>7.5</v>
      </c>
      <c r="J27" s="237">
        <v>26.9</v>
      </c>
      <c r="K27" s="237">
        <v>217.1</v>
      </c>
      <c r="L27" s="237">
        <v>0.11</v>
      </c>
      <c r="M27" s="237"/>
      <c r="N27" s="237">
        <v>0.01</v>
      </c>
      <c r="O27" s="237"/>
      <c r="P27" s="237">
        <v>19</v>
      </c>
      <c r="Q27" s="237">
        <v>98</v>
      </c>
      <c r="R27" s="237">
        <v>25</v>
      </c>
      <c r="S27" s="237">
        <v>1.3</v>
      </c>
    </row>
    <row r="28" spans="1:19" s="35" customFormat="1">
      <c r="A28" s="79" t="s">
        <v>65</v>
      </c>
      <c r="B28" s="205">
        <v>155</v>
      </c>
      <c r="C28" s="74">
        <v>2</v>
      </c>
      <c r="D28" s="69">
        <f t="shared" ref="D28:D34" si="4">B28*C28/1000</f>
        <v>0.31</v>
      </c>
      <c r="E28" s="60"/>
      <c r="F28" s="69">
        <v>310</v>
      </c>
      <c r="G28" s="22">
        <f>C28*F28/1000</f>
        <v>0.62</v>
      </c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</row>
    <row r="29" spans="1:19" ht="15" customHeight="1">
      <c r="A29" s="79" t="s">
        <v>25</v>
      </c>
      <c r="B29" s="205">
        <v>155</v>
      </c>
      <c r="C29" s="74">
        <v>1</v>
      </c>
      <c r="D29" s="69">
        <f t="shared" si="4"/>
        <v>0.155</v>
      </c>
      <c r="E29" s="60"/>
      <c r="F29" s="69">
        <v>117</v>
      </c>
      <c r="G29" s="22">
        <f t="shared" ref="G29:G34" si="5">C29*F29/1000</f>
        <v>0.11700000000000001</v>
      </c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 ht="15" customHeight="1">
      <c r="A30" s="79" t="s">
        <v>41</v>
      </c>
      <c r="B30" s="205">
        <v>155</v>
      </c>
      <c r="C30" s="74">
        <v>3</v>
      </c>
      <c r="D30" s="69">
        <f t="shared" si="4"/>
        <v>0.46500000000000002</v>
      </c>
      <c r="E30" s="60"/>
      <c r="F30" s="69">
        <v>606.97</v>
      </c>
      <c r="G30" s="22">
        <f t="shared" si="5"/>
        <v>1.82091</v>
      </c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 ht="15" customHeight="1">
      <c r="A31" s="79" t="s">
        <v>78</v>
      </c>
      <c r="B31" s="205">
        <v>155</v>
      </c>
      <c r="C31" s="74">
        <v>39</v>
      </c>
      <c r="D31" s="69">
        <f t="shared" si="4"/>
        <v>6.0449999999999999</v>
      </c>
      <c r="E31" s="60"/>
      <c r="F31" s="69">
        <v>24</v>
      </c>
      <c r="G31" s="22">
        <f t="shared" si="5"/>
        <v>0.93600000000000005</v>
      </c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 ht="15" customHeight="1">
      <c r="A32" s="79" t="s">
        <v>22</v>
      </c>
      <c r="B32" s="205">
        <v>155</v>
      </c>
      <c r="C32" s="74">
        <v>3</v>
      </c>
      <c r="D32" s="69">
        <f t="shared" si="4"/>
        <v>0.46500000000000002</v>
      </c>
      <c r="E32" s="60"/>
      <c r="F32" s="69">
        <v>50</v>
      </c>
      <c r="G32" s="22">
        <f t="shared" si="5"/>
        <v>0.15</v>
      </c>
      <c r="H32" s="70"/>
      <c r="I32" s="70"/>
      <c r="J32" s="70"/>
      <c r="K32" s="70"/>
      <c r="L32" s="70"/>
      <c r="M32" s="70"/>
      <c r="N32" s="70"/>
      <c r="O32" s="70"/>
      <c r="P32" s="70"/>
      <c r="Q32" s="70"/>
      <c r="R32" s="70"/>
      <c r="S32" s="70"/>
    </row>
    <row r="33" spans="1:19" ht="15" customHeight="1">
      <c r="A33" s="79" t="s">
        <v>305</v>
      </c>
      <c r="B33" s="205">
        <v>155</v>
      </c>
      <c r="C33" s="74">
        <v>51</v>
      </c>
      <c r="D33" s="69">
        <f t="shared" si="4"/>
        <v>7.9050000000000002</v>
      </c>
      <c r="E33" s="60"/>
      <c r="F33" s="69">
        <v>390.07</v>
      </c>
      <c r="G33" s="22">
        <f t="shared" si="5"/>
        <v>19.89357</v>
      </c>
      <c r="H33" s="225"/>
      <c r="I33" s="225"/>
      <c r="J33" s="225"/>
      <c r="K33" s="226"/>
      <c r="L33" s="226"/>
      <c r="M33" s="226"/>
      <c r="N33" s="226"/>
      <c r="O33" s="226"/>
      <c r="P33" s="226"/>
      <c r="Q33" s="226"/>
      <c r="R33" s="226"/>
      <c r="S33" s="226"/>
    </row>
    <row r="34" spans="1:19" ht="15" customHeight="1">
      <c r="A34" s="80" t="s">
        <v>67</v>
      </c>
      <c r="B34" s="205">
        <v>155</v>
      </c>
      <c r="C34" s="75">
        <v>3</v>
      </c>
      <c r="D34" s="70">
        <f t="shared" si="4"/>
        <v>0.46500000000000002</v>
      </c>
      <c r="E34" s="62"/>
      <c r="F34" s="69">
        <v>7</v>
      </c>
      <c r="G34" s="22">
        <f t="shared" si="5"/>
        <v>2.1000000000000001E-2</v>
      </c>
      <c r="H34" s="225"/>
      <c r="I34" s="225"/>
      <c r="J34" s="225"/>
      <c r="K34" s="226"/>
      <c r="L34" s="226"/>
      <c r="M34" s="226"/>
      <c r="N34" s="226"/>
      <c r="O34" s="226"/>
      <c r="P34" s="226"/>
      <c r="Q34" s="226"/>
      <c r="R34" s="226"/>
      <c r="S34" s="226"/>
    </row>
    <row r="35" spans="1:19" ht="25.5" customHeight="1">
      <c r="A35" s="117" t="s">
        <v>227</v>
      </c>
      <c r="B35" s="205">
        <v>155</v>
      </c>
      <c r="C35" s="203"/>
      <c r="D35" s="112"/>
      <c r="E35" s="114" t="s">
        <v>62</v>
      </c>
      <c r="F35" s="114"/>
      <c r="G35" s="112">
        <f>SUM(G36:G43)</f>
        <v>12.1737</v>
      </c>
      <c r="H35" s="112">
        <v>13.44</v>
      </c>
      <c r="I35" s="112">
        <v>50</v>
      </c>
      <c r="J35" s="112">
        <v>15.8</v>
      </c>
      <c r="K35" s="112">
        <v>164</v>
      </c>
      <c r="L35" s="102">
        <v>0.24</v>
      </c>
      <c r="M35" s="102">
        <v>14.4</v>
      </c>
      <c r="N35" s="102"/>
      <c r="O35" s="102">
        <v>1.53</v>
      </c>
      <c r="P35" s="102">
        <v>20.46</v>
      </c>
      <c r="Q35" s="102">
        <v>91.92</v>
      </c>
      <c r="R35" s="102">
        <v>37.29</v>
      </c>
      <c r="S35" s="102">
        <v>1.41</v>
      </c>
    </row>
    <row r="36" spans="1:19" s="35" customFormat="1">
      <c r="A36" s="59" t="s">
        <v>228</v>
      </c>
      <c r="B36" s="205">
        <v>155</v>
      </c>
      <c r="C36" s="194">
        <v>10</v>
      </c>
      <c r="D36" s="69">
        <f t="shared" ref="D36:D43" si="6">B36*C36/1000</f>
        <v>1.55</v>
      </c>
      <c r="E36" s="72"/>
      <c r="F36" s="69">
        <v>90</v>
      </c>
      <c r="G36" s="22">
        <f>C36*F36/1000</f>
        <v>0.9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59" t="s">
        <v>27</v>
      </c>
      <c r="B37" s="205">
        <v>155</v>
      </c>
      <c r="C37" s="194">
        <v>67</v>
      </c>
      <c r="D37" s="69">
        <f t="shared" si="6"/>
        <v>10.385</v>
      </c>
      <c r="E37" s="72"/>
      <c r="F37" s="69">
        <v>16.899999999999999</v>
      </c>
      <c r="G37" s="22">
        <f t="shared" ref="G37:G43" si="7">C37*F37/1000</f>
        <v>1.1322999999999999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36</v>
      </c>
      <c r="B38" s="205">
        <v>155</v>
      </c>
      <c r="C38" s="194">
        <v>12</v>
      </c>
      <c r="D38" s="69">
        <f t="shared" si="6"/>
        <v>1.86</v>
      </c>
      <c r="E38" s="72"/>
      <c r="F38" s="69">
        <v>24</v>
      </c>
      <c r="G38" s="22">
        <f t="shared" si="7"/>
        <v>0.28799999999999998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133</v>
      </c>
      <c r="B39" s="205">
        <v>155</v>
      </c>
      <c r="C39" s="194">
        <v>46</v>
      </c>
      <c r="D39" s="69">
        <f t="shared" si="6"/>
        <v>7.13</v>
      </c>
      <c r="E39" s="72"/>
      <c r="F39" s="69">
        <v>193</v>
      </c>
      <c r="G39" s="22">
        <f t="shared" si="7"/>
        <v>8.8780000000000001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28</v>
      </c>
      <c r="B40" s="205">
        <v>155</v>
      </c>
      <c r="C40" s="194">
        <v>16</v>
      </c>
      <c r="D40" s="69">
        <f t="shared" si="6"/>
        <v>2.48</v>
      </c>
      <c r="E40" s="72"/>
      <c r="F40" s="69">
        <v>22.4</v>
      </c>
      <c r="G40" s="22">
        <f t="shared" si="7"/>
        <v>0.3584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24</v>
      </c>
      <c r="B41" s="205">
        <v>155</v>
      </c>
      <c r="C41" s="194">
        <v>6</v>
      </c>
      <c r="D41" s="69">
        <f t="shared" si="6"/>
        <v>0.93</v>
      </c>
      <c r="E41" s="72"/>
      <c r="F41" s="69"/>
      <c r="G41" s="22">
        <f t="shared" si="7"/>
        <v>0</v>
      </c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</row>
    <row r="42" spans="1:19" ht="15" customHeight="1">
      <c r="A42" s="59" t="s">
        <v>19</v>
      </c>
      <c r="B42" s="205">
        <v>155</v>
      </c>
      <c r="C42" s="194">
        <v>2</v>
      </c>
      <c r="D42" s="69">
        <f t="shared" si="6"/>
        <v>0.31</v>
      </c>
      <c r="E42" s="72"/>
      <c r="F42" s="69">
        <v>16</v>
      </c>
      <c r="G42" s="22">
        <f t="shared" si="7"/>
        <v>3.2000000000000001E-2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s="35" customFormat="1" ht="15" customHeight="1">
      <c r="A43" s="61" t="s">
        <v>25</v>
      </c>
      <c r="B43" s="205">
        <v>155</v>
      </c>
      <c r="C43" s="195">
        <v>5</v>
      </c>
      <c r="D43" s="70">
        <f t="shared" si="6"/>
        <v>0.77500000000000002</v>
      </c>
      <c r="E43" s="73"/>
      <c r="F43" s="70">
        <v>117</v>
      </c>
      <c r="G43" s="22">
        <f t="shared" si="7"/>
        <v>0.58499999999999996</v>
      </c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</row>
    <row r="44" spans="1:19" ht="37.5" customHeight="1">
      <c r="A44" s="196" t="s">
        <v>155</v>
      </c>
      <c r="B44" s="205">
        <v>155</v>
      </c>
      <c r="C44" s="197"/>
      <c r="D44" s="34"/>
      <c r="E44" s="34" t="s">
        <v>176</v>
      </c>
      <c r="F44" s="34"/>
      <c r="G44" s="81">
        <f>SUM(G45:G50)</f>
        <v>54.947475499999996</v>
      </c>
      <c r="H44" s="34">
        <v>6.67</v>
      </c>
      <c r="I44" s="34">
        <v>9.93</v>
      </c>
      <c r="J44" s="34">
        <v>31.02</v>
      </c>
      <c r="K44" s="34">
        <v>136</v>
      </c>
      <c r="L44" s="34">
        <v>0.08</v>
      </c>
      <c r="M44" s="34">
        <v>1</v>
      </c>
      <c r="N44" s="34">
        <v>20</v>
      </c>
      <c r="O44" s="34">
        <v>1.2</v>
      </c>
      <c r="P44" s="34">
        <v>26.63</v>
      </c>
      <c r="Q44" s="34">
        <v>45.38</v>
      </c>
      <c r="R44" s="34">
        <v>26.8</v>
      </c>
      <c r="S44" s="34">
        <v>3.34</v>
      </c>
    </row>
    <row r="45" spans="1:19" ht="15" customHeight="1">
      <c r="A45" s="147" t="s">
        <v>133</v>
      </c>
      <c r="B45" s="205">
        <v>155</v>
      </c>
      <c r="C45" s="200">
        <v>244</v>
      </c>
      <c r="D45" s="7">
        <f t="shared" si="2"/>
        <v>37.82</v>
      </c>
      <c r="E45" s="7"/>
      <c r="F45" s="22">
        <v>193</v>
      </c>
      <c r="G45" s="22">
        <f>C45*F45/1000</f>
        <v>47.091999999999999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27.75" customHeight="1">
      <c r="A46" s="147" t="s">
        <v>156</v>
      </c>
      <c r="B46" s="205">
        <v>155</v>
      </c>
      <c r="C46" s="200">
        <v>16</v>
      </c>
      <c r="D46" s="7">
        <f t="shared" si="2"/>
        <v>2.48</v>
      </c>
      <c r="E46" s="7"/>
      <c r="F46" s="22">
        <v>41</v>
      </c>
      <c r="G46" s="22">
        <f t="shared" ref="G46:G50" si="8">C46*F46/1000</f>
        <v>0.65600000000000003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15" customHeight="1">
      <c r="A47" s="147" t="s">
        <v>19</v>
      </c>
      <c r="B47" s="205">
        <v>155</v>
      </c>
      <c r="C47" s="200">
        <v>3</v>
      </c>
      <c r="D47" s="7">
        <f t="shared" si="2"/>
        <v>0.46500000000000002</v>
      </c>
      <c r="E47" s="7"/>
      <c r="F47" s="22">
        <v>16</v>
      </c>
      <c r="G47" s="22">
        <f t="shared" si="8"/>
        <v>4.8000000000000001E-2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47" t="s">
        <v>38</v>
      </c>
      <c r="B48" s="205">
        <v>155</v>
      </c>
      <c r="C48" s="200">
        <v>1E-3</v>
      </c>
      <c r="D48" s="7">
        <f t="shared" si="2"/>
        <v>1.55E-4</v>
      </c>
      <c r="E48" s="7"/>
      <c r="F48" s="22">
        <v>655.5</v>
      </c>
      <c r="G48" s="22">
        <f t="shared" si="8"/>
        <v>6.5549999999999994E-4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s="35" customFormat="1">
      <c r="A49" s="147" t="s">
        <v>58</v>
      </c>
      <c r="B49" s="205">
        <v>155</v>
      </c>
      <c r="C49" s="200">
        <v>16</v>
      </c>
      <c r="D49" s="7"/>
      <c r="E49" s="7"/>
      <c r="F49" s="22">
        <v>67.569999999999993</v>
      </c>
      <c r="G49" s="22">
        <f t="shared" si="8"/>
        <v>1.0811199999999999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>
      <c r="A50" s="85" t="s">
        <v>41</v>
      </c>
      <c r="B50" s="205">
        <v>155</v>
      </c>
      <c r="C50" s="198">
        <v>10</v>
      </c>
      <c r="D50" s="6">
        <f t="shared" si="2"/>
        <v>1.55</v>
      </c>
      <c r="E50" s="6"/>
      <c r="F50" s="22">
        <v>606.97</v>
      </c>
      <c r="G50" s="22">
        <f t="shared" si="8"/>
        <v>6.069700000000001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ht="15" customHeight="1">
      <c r="A51" s="196" t="s">
        <v>39</v>
      </c>
      <c r="B51" s="205">
        <v>155</v>
      </c>
      <c r="C51" s="197"/>
      <c r="D51" s="34"/>
      <c r="E51" s="34" t="s">
        <v>255</v>
      </c>
      <c r="F51" s="34"/>
      <c r="G51" s="81">
        <f>SUM(G52:G54)</f>
        <v>7.1868500000000006</v>
      </c>
      <c r="H51" s="34">
        <v>23.85</v>
      </c>
      <c r="I51" s="34">
        <v>31.45</v>
      </c>
      <c r="J51" s="34">
        <v>26.28</v>
      </c>
      <c r="K51" s="34">
        <v>299.8</v>
      </c>
      <c r="L51" s="34">
        <v>0.81</v>
      </c>
      <c r="M51" s="34"/>
      <c r="N51" s="34">
        <v>2</v>
      </c>
      <c r="O51" s="34">
        <v>0.7</v>
      </c>
      <c r="P51" s="34">
        <v>92.9</v>
      </c>
      <c r="Q51" s="34">
        <v>230.36</v>
      </c>
      <c r="R51" s="34">
        <v>107</v>
      </c>
      <c r="S51" s="34">
        <v>6.8</v>
      </c>
    </row>
    <row r="52" spans="1:19" ht="15" customHeight="1">
      <c r="A52" s="147" t="s">
        <v>40</v>
      </c>
      <c r="B52" s="205">
        <v>155</v>
      </c>
      <c r="C52" s="200">
        <v>103</v>
      </c>
      <c r="D52" s="7">
        <f t="shared" si="2"/>
        <v>15.965</v>
      </c>
      <c r="E52" s="7"/>
      <c r="F52" s="22">
        <v>40</v>
      </c>
      <c r="G52" s="22">
        <f>C52*F52/1000</f>
        <v>4.12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ht="15" customHeight="1">
      <c r="A53" s="147" t="s">
        <v>41</v>
      </c>
      <c r="B53" s="205">
        <v>155</v>
      </c>
      <c r="C53" s="200">
        <v>5</v>
      </c>
      <c r="D53" s="7">
        <f t="shared" si="2"/>
        <v>0.77500000000000002</v>
      </c>
      <c r="E53" s="7"/>
      <c r="F53" s="22">
        <v>606.97</v>
      </c>
      <c r="G53" s="22">
        <f t="shared" ref="G53:G54" si="9">C53*F53/1000</f>
        <v>3.0348500000000005</v>
      </c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ht="15" customHeight="1">
      <c r="A54" s="85" t="s">
        <v>19</v>
      </c>
      <c r="B54" s="205">
        <v>155</v>
      </c>
      <c r="C54" s="198">
        <v>2</v>
      </c>
      <c r="D54" s="6">
        <f t="shared" si="2"/>
        <v>0.31</v>
      </c>
      <c r="E54" s="6"/>
      <c r="F54" s="8">
        <v>16</v>
      </c>
      <c r="G54" s="22">
        <f t="shared" si="9"/>
        <v>3.2000000000000001E-2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</row>
    <row r="55" spans="1:19" ht="15" customHeight="1">
      <c r="A55" s="90" t="s">
        <v>72</v>
      </c>
      <c r="B55" s="205">
        <v>155</v>
      </c>
      <c r="C55" s="202"/>
      <c r="D55" s="100">
        <f t="shared" si="2"/>
        <v>0</v>
      </c>
      <c r="E55" s="101">
        <v>200</v>
      </c>
      <c r="F55" s="101"/>
      <c r="G55" s="102">
        <f>SUM(G56:G57)</f>
        <v>2.66</v>
      </c>
      <c r="H55" s="102">
        <v>1.1599999999999999</v>
      </c>
      <c r="I55" s="102">
        <v>0.3</v>
      </c>
      <c r="J55" s="102">
        <v>47.26</v>
      </c>
      <c r="K55" s="102">
        <v>128.18</v>
      </c>
      <c r="L55" s="102">
        <v>0.02</v>
      </c>
      <c r="M55" s="102">
        <v>0.8</v>
      </c>
      <c r="N55" s="102"/>
      <c r="O55" s="102">
        <v>0.2</v>
      </c>
      <c r="P55" s="102">
        <v>32.479999999999997</v>
      </c>
      <c r="Q55" s="102">
        <v>23.44</v>
      </c>
      <c r="R55" s="102">
        <v>33</v>
      </c>
      <c r="S55" s="102">
        <v>0.96</v>
      </c>
    </row>
    <row r="56" spans="1:19" ht="15" customHeight="1">
      <c r="A56" s="147" t="s">
        <v>76</v>
      </c>
      <c r="B56" s="205">
        <v>155</v>
      </c>
      <c r="C56" s="200">
        <v>20</v>
      </c>
      <c r="D56" s="22">
        <f t="shared" si="2"/>
        <v>3.1</v>
      </c>
      <c r="E56" s="7"/>
      <c r="F56" s="22">
        <v>83</v>
      </c>
      <c r="G56" s="22">
        <f>C56*F56/1000</f>
        <v>1.66</v>
      </c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</row>
    <row r="57" spans="1:19" ht="15" customHeight="1">
      <c r="A57" s="85" t="s">
        <v>22</v>
      </c>
      <c r="B57" s="205">
        <v>155</v>
      </c>
      <c r="C57" s="198">
        <v>20</v>
      </c>
      <c r="D57" s="8">
        <f t="shared" si="2"/>
        <v>3.1</v>
      </c>
      <c r="E57" s="6"/>
      <c r="F57" s="22">
        <v>50</v>
      </c>
      <c r="G57" s="22">
        <f t="shared" ref="G57" si="10">C57*F57/1000</f>
        <v>1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ht="15" customHeight="1">
      <c r="A58" s="196" t="s">
        <v>44</v>
      </c>
      <c r="B58" s="205">
        <v>155</v>
      </c>
      <c r="C58" s="197"/>
      <c r="D58" s="34"/>
      <c r="E58" s="34">
        <v>72</v>
      </c>
      <c r="F58" s="34"/>
      <c r="G58" s="102">
        <f>SUM(G59)</f>
        <v>2.952</v>
      </c>
      <c r="H58" s="34">
        <v>8.4600000000000009</v>
      </c>
      <c r="I58" s="34">
        <v>2.5099999999999998</v>
      </c>
      <c r="J58" s="34">
        <v>44.33</v>
      </c>
      <c r="K58" s="34">
        <v>186</v>
      </c>
      <c r="L58" s="112">
        <v>0.04</v>
      </c>
      <c r="M58" s="112"/>
      <c r="N58" s="112"/>
      <c r="O58" s="112">
        <v>0.36</v>
      </c>
      <c r="P58" s="112">
        <v>9.1999999999999993</v>
      </c>
      <c r="Q58" s="112">
        <v>42.4</v>
      </c>
      <c r="R58" s="112">
        <v>10</v>
      </c>
      <c r="S58" s="112">
        <v>1.24</v>
      </c>
    </row>
    <row r="59" spans="1:19">
      <c r="A59" s="147" t="s">
        <v>43</v>
      </c>
      <c r="B59" s="205">
        <v>155</v>
      </c>
      <c r="C59" s="200">
        <v>72</v>
      </c>
      <c r="D59" s="7">
        <f t="shared" si="2"/>
        <v>11.16</v>
      </c>
      <c r="E59" s="7"/>
      <c r="F59" s="22">
        <v>41</v>
      </c>
      <c r="G59" s="22">
        <f>C59*F59/1000</f>
        <v>2.952</v>
      </c>
      <c r="H59" s="7"/>
      <c r="I59" s="7"/>
      <c r="J59" s="7"/>
      <c r="K59" s="7"/>
      <c r="L59" s="7"/>
      <c r="M59" s="7"/>
      <c r="N59" s="7"/>
      <c r="O59" s="7"/>
      <c r="P59" s="7"/>
      <c r="Q59" s="7"/>
      <c r="R59" s="7"/>
      <c r="S59" s="7"/>
    </row>
    <row r="60" spans="1:19">
      <c r="A60" s="271"/>
      <c r="B60" s="272"/>
      <c r="C60" s="273"/>
      <c r="D60" s="273"/>
      <c r="E60" s="273"/>
      <c r="F60" s="273"/>
      <c r="G60" s="274"/>
      <c r="H60" s="15">
        <f>SUM(H23:H59)</f>
        <v>63.88</v>
      </c>
      <c r="I60" s="15">
        <f>SUM(I23:I59)</f>
        <v>109.69000000000001</v>
      </c>
      <c r="J60" s="15">
        <f>SUM(J23:J59)</f>
        <v>195.69</v>
      </c>
      <c r="K60" s="15">
        <f>SUM(K23:K59)</f>
        <v>1192.5</v>
      </c>
      <c r="L60" s="15">
        <f>SUM(L23:L35:L44:L59)</f>
        <v>1.35</v>
      </c>
      <c r="M60" s="15">
        <f>SUM(M23:M35:M44:M59)</f>
        <v>23.150000000000002</v>
      </c>
      <c r="N60" s="15">
        <f>SUM(N23:N35:N44:N59)</f>
        <v>22.01</v>
      </c>
      <c r="O60" s="15">
        <f>SUM(O23:O35:O44:O59)</f>
        <v>6.4800000000000013</v>
      </c>
      <c r="P60" s="15">
        <f>SUM(P23:P35:P44:P59)</f>
        <v>219.98999999999998</v>
      </c>
      <c r="Q60" s="15">
        <f>SUM(Q23:Q35:Q44:Q59)</f>
        <v>571.07000000000005</v>
      </c>
      <c r="R60" s="15">
        <f>SUM(R23:R35:R44:R59)</f>
        <v>263.08999999999997</v>
      </c>
      <c r="S60" s="15">
        <f>SUM(S23:S35:S44:S59)</f>
        <v>16.369999999999997</v>
      </c>
    </row>
    <row r="61" spans="1:19">
      <c r="F61" s="43" t="s">
        <v>46</v>
      </c>
      <c r="G61" s="49">
        <f>SUM(E63*E64)</f>
        <v>21861.149702499999</v>
      </c>
      <c r="H61" s="49">
        <f t="shared" ref="H61:S61" si="11">H21+H60</f>
        <v>86</v>
      </c>
      <c r="I61" s="49">
        <f t="shared" si="11"/>
        <v>124.59000000000002</v>
      </c>
      <c r="J61" s="49">
        <f t="shared" si="11"/>
        <v>236.94</v>
      </c>
      <c r="K61" s="49">
        <f t="shared" si="11"/>
        <v>1858.3600000000001</v>
      </c>
      <c r="L61" s="49">
        <f t="shared" si="11"/>
        <v>1.57</v>
      </c>
      <c r="M61" s="49">
        <f t="shared" si="11"/>
        <v>25.42</v>
      </c>
      <c r="N61" s="49">
        <f t="shared" si="11"/>
        <v>74.010000000000005</v>
      </c>
      <c r="O61" s="49">
        <f t="shared" si="11"/>
        <v>10.48</v>
      </c>
      <c r="P61" s="49">
        <f t="shared" si="11"/>
        <v>457.82</v>
      </c>
      <c r="Q61" s="49">
        <f t="shared" si="11"/>
        <v>859.27</v>
      </c>
      <c r="R61" s="49">
        <f t="shared" si="11"/>
        <v>339.35999999999996</v>
      </c>
      <c r="S61" s="49">
        <f t="shared" si="11"/>
        <v>21.099999999999998</v>
      </c>
    </row>
    <row r="63" spans="1:19">
      <c r="A63" s="2" t="s">
        <v>47</v>
      </c>
      <c r="E63" s="175">
        <v>155</v>
      </c>
      <c r="F63" s="2" t="s">
        <v>48</v>
      </c>
    </row>
    <row r="64" spans="1:19">
      <c r="A64" s="2" t="s">
        <v>49</v>
      </c>
      <c r="E64" s="174">
        <f>SUM(G9+G11+G15+G19+G23+G27+G35+G44+G51+G55+G58)</f>
        <v>141.03967549999999</v>
      </c>
      <c r="F64" s="2" t="s">
        <v>50</v>
      </c>
    </row>
    <row r="66" spans="1:9">
      <c r="A66" s="2" t="s">
        <v>262</v>
      </c>
      <c r="B66" s="3" t="s">
        <v>292</v>
      </c>
      <c r="E66" s="2" t="s">
        <v>51</v>
      </c>
      <c r="H66" s="3"/>
      <c r="I66" s="2" t="s">
        <v>52</v>
      </c>
    </row>
  </sheetData>
  <mergeCells count="8">
    <mergeCell ref="H5:K5"/>
    <mergeCell ref="A21:G21"/>
    <mergeCell ref="A60:G60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S68"/>
  <sheetViews>
    <sheetView view="pageBreakPreview" topLeftCell="A28" zoomScale="82" zoomScaleNormal="110" zoomScaleSheetLayoutView="82" workbookViewId="0">
      <selection activeCell="H47" sqref="H47:S47"/>
    </sheetView>
  </sheetViews>
  <sheetFormatPr defaultColWidth="8.85546875" defaultRowHeight="12.75"/>
  <cols>
    <col min="1" max="1" width="19.140625" style="2" bestFit="1" customWidth="1"/>
    <col min="2" max="6" width="9.7109375" style="2" customWidth="1"/>
    <col min="7" max="7" width="14.28515625" style="2" customWidth="1"/>
    <col min="8" max="11" width="9.7109375" style="2" customWidth="1"/>
    <col min="12" max="16384" width="8.85546875" style="2"/>
  </cols>
  <sheetData>
    <row r="1" spans="1:19" ht="45.7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 ht="1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1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5.5">
      <c r="A9" s="117" t="s">
        <v>186</v>
      </c>
      <c r="B9" s="110">
        <v>96</v>
      </c>
      <c r="C9" s="113"/>
      <c r="D9" s="114"/>
      <c r="E9" s="114" t="s">
        <v>157</v>
      </c>
      <c r="F9" s="114"/>
      <c r="G9" s="112">
        <f>SUM(G10:G14)</f>
        <v>14.398700000000002</v>
      </c>
      <c r="H9" s="112">
        <v>6.02</v>
      </c>
      <c r="I9" s="112">
        <v>4.05</v>
      </c>
      <c r="J9" s="112">
        <v>33.369999999999997</v>
      </c>
      <c r="K9" s="112">
        <v>194.01</v>
      </c>
      <c r="L9" s="112">
        <v>0.04</v>
      </c>
      <c r="M9" s="112">
        <v>0.36</v>
      </c>
      <c r="N9" s="112">
        <v>32.700000000000003</v>
      </c>
      <c r="O9" s="112">
        <v>0.1</v>
      </c>
      <c r="P9" s="112">
        <v>132.63999999999999</v>
      </c>
      <c r="Q9" s="112">
        <v>109.74</v>
      </c>
      <c r="R9" s="112">
        <v>17.059999999999999</v>
      </c>
      <c r="S9" s="112">
        <v>0.26</v>
      </c>
    </row>
    <row r="10" spans="1:19" ht="15" customHeight="1">
      <c r="A10" s="59" t="s">
        <v>57</v>
      </c>
      <c r="B10" s="110">
        <v>96</v>
      </c>
      <c r="C10" s="194">
        <v>31</v>
      </c>
      <c r="D10" s="69">
        <f>B10*C10/1000</f>
        <v>2.976</v>
      </c>
      <c r="E10" s="72"/>
      <c r="F10" s="22">
        <v>40</v>
      </c>
      <c r="G10" s="22">
        <f>C10*F10/1000</f>
        <v>1.24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96</v>
      </c>
      <c r="C11" s="194">
        <v>100</v>
      </c>
      <c r="D11" s="69">
        <f t="shared" ref="D11:D53" si="0">B11*C11/1000</f>
        <v>9.6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96</v>
      </c>
      <c r="C12" s="194">
        <v>10</v>
      </c>
      <c r="D12" s="69">
        <f t="shared" si="0"/>
        <v>0.96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96</v>
      </c>
      <c r="C13" s="194">
        <v>6</v>
      </c>
      <c r="D13" s="69">
        <f t="shared" si="0"/>
        <v>0.57599999999999996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s="35" customFormat="1" ht="15" customHeight="1">
      <c r="A14" s="61" t="s">
        <v>19</v>
      </c>
      <c r="B14" s="110">
        <v>96</v>
      </c>
      <c r="C14" s="195">
        <v>2</v>
      </c>
      <c r="D14" s="70">
        <f t="shared" si="0"/>
        <v>0.192</v>
      </c>
      <c r="E14" s="77"/>
      <c r="F14" s="22">
        <v>16</v>
      </c>
      <c r="G14" s="22">
        <f t="shared" si="1"/>
        <v>3.2000000000000001E-2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15" customHeight="1">
      <c r="A15" s="117" t="s">
        <v>60</v>
      </c>
      <c r="B15" s="110">
        <v>96</v>
      </c>
      <c r="C15" s="203"/>
      <c r="D15" s="112"/>
      <c r="E15" s="114">
        <v>200</v>
      </c>
      <c r="F15" s="114"/>
      <c r="G15" s="112">
        <f>SUM(G16)</f>
        <v>2.72</v>
      </c>
      <c r="H15" s="112">
        <v>0.66</v>
      </c>
      <c r="I15" s="112">
        <v>0.26</v>
      </c>
      <c r="J15" s="112">
        <v>69.14</v>
      </c>
      <c r="K15" s="112">
        <v>200</v>
      </c>
      <c r="L15" s="112"/>
      <c r="M15" s="112">
        <v>80</v>
      </c>
      <c r="N15" s="112"/>
      <c r="O15" s="112">
        <v>0.18</v>
      </c>
      <c r="P15" s="112">
        <v>8.1999999999999993</v>
      </c>
      <c r="Q15" s="112">
        <v>6.42</v>
      </c>
      <c r="R15" s="112">
        <v>0.96</v>
      </c>
      <c r="S15" s="112" t="s">
        <v>244</v>
      </c>
    </row>
    <row r="16" spans="1:19" ht="15" customHeight="1">
      <c r="A16" s="61" t="s">
        <v>61</v>
      </c>
      <c r="B16" s="110">
        <v>96</v>
      </c>
      <c r="C16" s="195">
        <v>32</v>
      </c>
      <c r="D16" s="70">
        <f t="shared" si="0"/>
        <v>3.0720000000000001</v>
      </c>
      <c r="E16" s="73"/>
      <c r="F16" s="22">
        <v>85</v>
      </c>
      <c r="G16" s="22">
        <f>C16*F16/1000</f>
        <v>2.72</v>
      </c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</row>
    <row r="17" spans="1:19" s="103" customFormat="1" ht="15" customHeight="1">
      <c r="A17" s="117" t="s">
        <v>139</v>
      </c>
      <c r="B17" s="110">
        <v>96</v>
      </c>
      <c r="C17" s="111"/>
      <c r="D17" s="112"/>
      <c r="E17" s="114">
        <v>113</v>
      </c>
      <c r="F17" s="114"/>
      <c r="G17" s="112">
        <f>SUM(G18)</f>
        <v>3.69</v>
      </c>
      <c r="H17" s="101">
        <v>12.18</v>
      </c>
      <c r="I17" s="101">
        <v>3.17</v>
      </c>
      <c r="J17" s="101">
        <v>28.5</v>
      </c>
      <c r="K17" s="102">
        <v>350.7</v>
      </c>
      <c r="L17" s="102">
        <v>0.02</v>
      </c>
      <c r="M17" s="102"/>
      <c r="N17" s="102"/>
      <c r="O17" s="102">
        <v>0.26</v>
      </c>
      <c r="P17" s="102">
        <v>4.5999999999999996</v>
      </c>
      <c r="Q17" s="102">
        <v>17.399999999999999</v>
      </c>
      <c r="R17" s="102">
        <v>6.6</v>
      </c>
      <c r="S17" s="102">
        <v>0.22</v>
      </c>
    </row>
    <row r="18" spans="1:19" ht="15" customHeight="1">
      <c r="A18" s="61" t="s">
        <v>139</v>
      </c>
      <c r="B18" s="110">
        <v>96</v>
      </c>
      <c r="C18" s="75">
        <v>90</v>
      </c>
      <c r="D18" s="70">
        <f t="shared" si="0"/>
        <v>8.64</v>
      </c>
      <c r="E18" s="73"/>
      <c r="F18" s="8">
        <v>41</v>
      </c>
      <c r="G18" s="22">
        <f>C18*F18/1000</f>
        <v>3.69</v>
      </c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</row>
    <row r="19" spans="1:19" s="35" customFormat="1" ht="15" customHeight="1">
      <c r="A19" s="24"/>
      <c r="B19" s="63"/>
      <c r="C19" s="25"/>
      <c r="D19" s="64"/>
      <c r="E19" s="26"/>
      <c r="F19" s="26"/>
      <c r="G19" s="26"/>
      <c r="H19" s="15">
        <f t="shared" ref="H19:S19" si="2">SUM(H9:H18)</f>
        <v>18.86</v>
      </c>
      <c r="I19" s="15">
        <f t="shared" si="2"/>
        <v>7.4799999999999995</v>
      </c>
      <c r="J19" s="15">
        <f t="shared" si="2"/>
        <v>131.01</v>
      </c>
      <c r="K19" s="15">
        <f t="shared" si="2"/>
        <v>744.71</v>
      </c>
      <c r="L19" s="15">
        <f t="shared" si="2"/>
        <v>0.06</v>
      </c>
      <c r="M19" s="15">
        <f t="shared" si="2"/>
        <v>80.36</v>
      </c>
      <c r="N19" s="15">
        <f t="shared" si="2"/>
        <v>32.700000000000003</v>
      </c>
      <c r="O19" s="15">
        <f t="shared" si="2"/>
        <v>0.54</v>
      </c>
      <c r="P19" s="15">
        <f t="shared" si="2"/>
        <v>145.43999999999997</v>
      </c>
      <c r="Q19" s="15">
        <f t="shared" si="2"/>
        <v>133.56</v>
      </c>
      <c r="R19" s="15">
        <f t="shared" si="2"/>
        <v>24.619999999999997</v>
      </c>
      <c r="S19" s="15">
        <f t="shared" si="2"/>
        <v>0.48</v>
      </c>
    </row>
    <row r="20" spans="1:19" ht="15" customHeight="1">
      <c r="A20" s="132" t="s">
        <v>12</v>
      </c>
      <c r="B20" s="138">
        <v>96</v>
      </c>
      <c r="C20" s="154"/>
      <c r="D20" s="155"/>
      <c r="E20" s="134"/>
      <c r="F20" s="134"/>
      <c r="G20" s="134"/>
      <c r="H20" s="156"/>
      <c r="I20" s="156"/>
      <c r="J20" s="156"/>
      <c r="K20" s="157"/>
      <c r="L20" s="157"/>
      <c r="M20" s="157"/>
      <c r="N20" s="157"/>
      <c r="O20" s="157"/>
      <c r="P20" s="157"/>
      <c r="Q20" s="157"/>
      <c r="R20" s="157"/>
      <c r="S20" s="157"/>
    </row>
    <row r="21" spans="1:19" s="103" customFormat="1">
      <c r="A21" s="97" t="s">
        <v>86</v>
      </c>
      <c r="B21" s="205">
        <v>96</v>
      </c>
      <c r="C21" s="108"/>
      <c r="D21" s="102"/>
      <c r="E21" s="101" t="s">
        <v>289</v>
      </c>
      <c r="F21" s="101"/>
      <c r="G21" s="102">
        <f>SUM(G22:G24)</f>
        <v>14.417999999999999</v>
      </c>
      <c r="H21" s="101">
        <v>4.95</v>
      </c>
      <c r="I21" s="101">
        <v>7.9</v>
      </c>
      <c r="J21" s="101">
        <v>1.5</v>
      </c>
      <c r="K21" s="102">
        <v>97.1</v>
      </c>
      <c r="L21" s="102">
        <v>0.03</v>
      </c>
      <c r="M21" s="102">
        <v>70</v>
      </c>
      <c r="N21" s="102">
        <v>2.5</v>
      </c>
      <c r="O21" s="102"/>
      <c r="P21" s="102">
        <v>21.2</v>
      </c>
      <c r="Q21" s="102">
        <v>81.7</v>
      </c>
      <c r="R21" s="102">
        <v>10.3</v>
      </c>
      <c r="S21" s="102">
        <v>0.41</v>
      </c>
    </row>
    <row r="22" spans="1:19" ht="15" customHeight="1">
      <c r="A22" s="11" t="s">
        <v>202</v>
      </c>
      <c r="B22" s="205">
        <v>96</v>
      </c>
      <c r="C22" s="12">
        <v>62</v>
      </c>
      <c r="D22" s="22">
        <f t="shared" ref="D22:D24" si="3">B22*C22/1000</f>
        <v>5.952</v>
      </c>
      <c r="E22" s="7"/>
      <c r="F22" s="22">
        <v>210</v>
      </c>
      <c r="G22" s="22">
        <f>C22*F22/1000</f>
        <v>13.02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1" t="s">
        <v>25</v>
      </c>
      <c r="B23" s="205">
        <v>96</v>
      </c>
      <c r="C23" s="12">
        <v>6</v>
      </c>
      <c r="D23" s="22">
        <f t="shared" si="3"/>
        <v>0.57599999999999996</v>
      </c>
      <c r="E23" s="7"/>
      <c r="F23" s="22">
        <v>117</v>
      </c>
      <c r="G23" s="22">
        <f t="shared" ref="G23:G24" si="4">C23*F23/1000</f>
        <v>0.70199999999999996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35" customFormat="1" ht="15" customHeight="1">
      <c r="A24" s="10" t="s">
        <v>36</v>
      </c>
      <c r="B24" s="205">
        <v>96</v>
      </c>
      <c r="C24" s="9">
        <v>29</v>
      </c>
      <c r="D24" s="8">
        <f t="shared" si="3"/>
        <v>2.7839999999999998</v>
      </c>
      <c r="E24" s="6"/>
      <c r="F24" s="22">
        <v>24</v>
      </c>
      <c r="G24" s="22">
        <f t="shared" si="4"/>
        <v>0.69599999999999995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39" customHeight="1">
      <c r="A25" s="196" t="s">
        <v>134</v>
      </c>
      <c r="B25" s="205">
        <v>96</v>
      </c>
      <c r="C25" s="197"/>
      <c r="D25" s="34"/>
      <c r="E25" s="34" t="s">
        <v>62</v>
      </c>
      <c r="F25" s="34"/>
      <c r="G25" s="81">
        <f>SUM(G26:G36)</f>
        <v>13.236450000000001</v>
      </c>
      <c r="H25" s="112">
        <v>1.83</v>
      </c>
      <c r="I25" s="112">
        <v>4.9000000000000004</v>
      </c>
      <c r="J25" s="112">
        <v>11.75</v>
      </c>
      <c r="K25" s="112">
        <v>98.4</v>
      </c>
      <c r="L25" s="112">
        <v>0.05</v>
      </c>
      <c r="M25" s="112">
        <v>10.3</v>
      </c>
      <c r="N25" s="112"/>
      <c r="O25" s="112">
        <v>2.4</v>
      </c>
      <c r="P25" s="112">
        <v>34.450000000000003</v>
      </c>
      <c r="Q25" s="112">
        <v>53.03</v>
      </c>
      <c r="R25" s="112">
        <v>26.2</v>
      </c>
      <c r="S25" s="112">
        <v>1.18</v>
      </c>
    </row>
    <row r="26" spans="1:19" ht="15" customHeight="1">
      <c r="A26" s="147" t="s">
        <v>26</v>
      </c>
      <c r="B26" s="205">
        <v>96</v>
      </c>
      <c r="C26" s="200">
        <v>25</v>
      </c>
      <c r="D26" s="7">
        <f t="shared" ref="D26:D36" si="5">B26*C26/1000</f>
        <v>2.4</v>
      </c>
      <c r="E26" s="7"/>
      <c r="F26" s="22">
        <v>18.3</v>
      </c>
      <c r="G26" s="22">
        <f>C26*F26/1000</f>
        <v>0.45750000000000002</v>
      </c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</row>
    <row r="27" spans="1:19" ht="15" customHeight="1">
      <c r="A27" s="147" t="s">
        <v>27</v>
      </c>
      <c r="B27" s="205">
        <v>96</v>
      </c>
      <c r="C27" s="200">
        <v>27</v>
      </c>
      <c r="D27" s="7">
        <f t="shared" si="5"/>
        <v>2.5920000000000001</v>
      </c>
      <c r="E27" s="7"/>
      <c r="F27" s="22">
        <v>16.899999999999999</v>
      </c>
      <c r="G27" s="22">
        <f t="shared" ref="G27:G36" si="6">C27*F27/1000</f>
        <v>0.45629999999999993</v>
      </c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</row>
    <row r="28" spans="1:19" ht="15" customHeight="1">
      <c r="A28" s="147" t="s">
        <v>25</v>
      </c>
      <c r="B28" s="205">
        <v>96</v>
      </c>
      <c r="C28" s="200">
        <v>5</v>
      </c>
      <c r="D28" s="7">
        <f t="shared" si="5"/>
        <v>0.48</v>
      </c>
      <c r="E28" s="7"/>
      <c r="F28" s="22">
        <v>117</v>
      </c>
      <c r="G28" s="22">
        <f t="shared" si="6"/>
        <v>0.58499999999999996</v>
      </c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</row>
    <row r="29" spans="1:19" ht="15" customHeight="1">
      <c r="A29" s="147" t="s">
        <v>28</v>
      </c>
      <c r="B29" s="205">
        <v>96</v>
      </c>
      <c r="C29" s="200">
        <v>13</v>
      </c>
      <c r="D29" s="7">
        <f t="shared" si="5"/>
        <v>1.248</v>
      </c>
      <c r="E29" s="7"/>
      <c r="F29" s="22">
        <v>22.4</v>
      </c>
      <c r="G29" s="22">
        <f t="shared" si="6"/>
        <v>0.29120000000000001</v>
      </c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 ht="15" customHeight="1">
      <c r="A30" s="147" t="s">
        <v>36</v>
      </c>
      <c r="B30" s="205">
        <v>96</v>
      </c>
      <c r="C30" s="200">
        <v>15</v>
      </c>
      <c r="D30" s="7">
        <f t="shared" si="5"/>
        <v>1.44</v>
      </c>
      <c r="E30" s="7"/>
      <c r="F30" s="22">
        <v>24</v>
      </c>
      <c r="G30" s="22">
        <f t="shared" si="6"/>
        <v>0.36</v>
      </c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 ht="15" customHeight="1">
      <c r="A31" s="147" t="s">
        <v>133</v>
      </c>
      <c r="B31" s="205">
        <v>96</v>
      </c>
      <c r="C31" s="200">
        <v>46</v>
      </c>
      <c r="D31" s="7">
        <f t="shared" si="5"/>
        <v>4.4160000000000004</v>
      </c>
      <c r="E31" s="7"/>
      <c r="F31" s="22">
        <v>193</v>
      </c>
      <c r="G31" s="22">
        <f t="shared" si="6"/>
        <v>8.8780000000000001</v>
      </c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 ht="15" customHeight="1">
      <c r="A32" s="147" t="s">
        <v>22</v>
      </c>
      <c r="B32" s="205">
        <v>96</v>
      </c>
      <c r="C32" s="200">
        <v>3</v>
      </c>
      <c r="D32" s="7">
        <f t="shared" si="5"/>
        <v>0.28799999999999998</v>
      </c>
      <c r="E32" s="7"/>
      <c r="F32" s="22">
        <v>50</v>
      </c>
      <c r="G32" s="22">
        <f t="shared" si="6"/>
        <v>0.15</v>
      </c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 ht="15" customHeight="1">
      <c r="A33" s="147" t="s">
        <v>30</v>
      </c>
      <c r="B33" s="205">
        <v>96</v>
      </c>
      <c r="C33" s="200">
        <v>50</v>
      </c>
      <c r="D33" s="7">
        <f t="shared" si="5"/>
        <v>4.8</v>
      </c>
      <c r="E33" s="7"/>
      <c r="F33" s="22">
        <v>18.399999999999999</v>
      </c>
      <c r="G33" s="22">
        <f t="shared" si="6"/>
        <v>0.91999999999999993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ht="15" customHeight="1">
      <c r="A34" s="147" t="s">
        <v>31</v>
      </c>
      <c r="B34" s="205">
        <v>96</v>
      </c>
      <c r="C34" s="200">
        <v>5</v>
      </c>
      <c r="D34" s="7">
        <f t="shared" si="5"/>
        <v>0.48</v>
      </c>
      <c r="E34" s="7"/>
      <c r="F34" s="22">
        <v>190.09</v>
      </c>
      <c r="G34" s="22">
        <f t="shared" si="6"/>
        <v>0.95045000000000002</v>
      </c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</row>
    <row r="35" spans="1:19" s="35" customFormat="1">
      <c r="A35" s="147" t="s">
        <v>19</v>
      </c>
      <c r="B35" s="205">
        <v>96</v>
      </c>
      <c r="C35" s="200">
        <v>2</v>
      </c>
      <c r="D35" s="7">
        <f t="shared" si="5"/>
        <v>0.192</v>
      </c>
      <c r="E35" s="7"/>
      <c r="F35" s="22">
        <v>16</v>
      </c>
      <c r="G35" s="22">
        <f t="shared" si="6"/>
        <v>3.2000000000000001E-2</v>
      </c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</row>
    <row r="36" spans="1:19" ht="15" customHeight="1">
      <c r="A36" s="147" t="s">
        <v>32</v>
      </c>
      <c r="B36" s="205">
        <v>96</v>
      </c>
      <c r="C36" s="200">
        <v>3</v>
      </c>
      <c r="D36" s="7">
        <f t="shared" si="5"/>
        <v>0.28799999999999998</v>
      </c>
      <c r="E36" s="7"/>
      <c r="F36" s="22">
        <v>52</v>
      </c>
      <c r="G36" s="22">
        <f t="shared" si="6"/>
        <v>0.156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28.5" customHeight="1">
      <c r="A37" s="117" t="s">
        <v>117</v>
      </c>
      <c r="B37" s="205">
        <v>96</v>
      </c>
      <c r="C37" s="203"/>
      <c r="D37" s="112"/>
      <c r="E37" s="114" t="s">
        <v>290</v>
      </c>
      <c r="F37" s="114"/>
      <c r="G37" s="112">
        <f>SUM(G38:G46)</f>
        <v>30.610209999999995</v>
      </c>
      <c r="H37" s="112">
        <v>3.3</v>
      </c>
      <c r="I37" s="112">
        <v>1.2</v>
      </c>
      <c r="J37" s="112">
        <v>21.4</v>
      </c>
      <c r="K37" s="112">
        <v>111</v>
      </c>
      <c r="L37" s="112">
        <v>0.09</v>
      </c>
      <c r="M37" s="112">
        <v>0.5</v>
      </c>
      <c r="N37" s="112">
        <v>30</v>
      </c>
      <c r="O37" s="112">
        <v>4.0999999999999996</v>
      </c>
      <c r="P37" s="112">
        <v>35.69</v>
      </c>
      <c r="Q37" s="112">
        <v>110.39</v>
      </c>
      <c r="R37" s="112">
        <v>26.9</v>
      </c>
      <c r="S37" s="112">
        <v>1.4</v>
      </c>
    </row>
    <row r="38" spans="1:19" s="35" customFormat="1" ht="15" customHeight="1">
      <c r="A38" s="59" t="s">
        <v>288</v>
      </c>
      <c r="B38" s="205">
        <v>96</v>
      </c>
      <c r="C38" s="194">
        <v>87</v>
      </c>
      <c r="D38" s="69">
        <f t="shared" ref="D38:D46" si="7">B38*C38/1000</f>
        <v>8.3520000000000003</v>
      </c>
      <c r="E38" s="72"/>
      <c r="F38" s="69">
        <v>284</v>
      </c>
      <c r="G38" s="22">
        <f>C38*F38/1000</f>
        <v>24.707999999999998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36</v>
      </c>
      <c r="B39" s="205">
        <v>96</v>
      </c>
      <c r="C39" s="194">
        <v>15</v>
      </c>
      <c r="D39" s="69">
        <f t="shared" si="7"/>
        <v>1.44</v>
      </c>
      <c r="E39" s="72"/>
      <c r="F39" s="69">
        <v>24</v>
      </c>
      <c r="G39" s="22">
        <f t="shared" ref="G39:G46" si="8">C39*F39/1000</f>
        <v>0.36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118</v>
      </c>
      <c r="B40" s="205">
        <v>96</v>
      </c>
      <c r="C40" s="194">
        <v>2</v>
      </c>
      <c r="D40" s="69">
        <f t="shared" si="7"/>
        <v>0.192</v>
      </c>
      <c r="E40" s="72"/>
      <c r="F40" s="69"/>
      <c r="G40" s="22">
        <f t="shared" si="8"/>
        <v>0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58</v>
      </c>
      <c r="B41" s="205">
        <v>96</v>
      </c>
      <c r="C41" s="194">
        <v>6</v>
      </c>
      <c r="D41" s="69">
        <f t="shared" si="7"/>
        <v>0.57599999999999996</v>
      </c>
      <c r="E41" s="72"/>
      <c r="F41" s="69">
        <v>67.569999999999993</v>
      </c>
      <c r="G41" s="22">
        <f t="shared" si="8"/>
        <v>0.40541999999999995</v>
      </c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</row>
    <row r="42" spans="1:19" ht="15" customHeight="1">
      <c r="A42" s="59" t="s">
        <v>119</v>
      </c>
      <c r="B42" s="205">
        <v>96</v>
      </c>
      <c r="C42" s="194">
        <v>3</v>
      </c>
      <c r="D42" s="69">
        <f t="shared" si="7"/>
        <v>0.28799999999999998</v>
      </c>
      <c r="E42" s="72"/>
      <c r="F42" s="69">
        <v>7</v>
      </c>
      <c r="G42" s="22">
        <f t="shared" si="8"/>
        <v>2.1000000000000001E-2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35.25" customHeight="1">
      <c r="A43" s="59" t="s">
        <v>77</v>
      </c>
      <c r="B43" s="205">
        <v>96</v>
      </c>
      <c r="C43" s="194">
        <v>9</v>
      </c>
      <c r="D43" s="69">
        <f t="shared" si="7"/>
        <v>0.86399999999999999</v>
      </c>
      <c r="E43" s="72"/>
      <c r="F43" s="69">
        <v>0</v>
      </c>
      <c r="G43" s="22">
        <f t="shared" si="8"/>
        <v>0</v>
      </c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</row>
    <row r="44" spans="1:19" ht="15" customHeight="1">
      <c r="A44" s="59" t="s">
        <v>19</v>
      </c>
      <c r="B44" s="205">
        <v>96</v>
      </c>
      <c r="C44" s="194">
        <v>3</v>
      </c>
      <c r="D44" s="69">
        <f t="shared" si="7"/>
        <v>0.28799999999999998</v>
      </c>
      <c r="E44" s="72"/>
      <c r="F44" s="69">
        <v>16</v>
      </c>
      <c r="G44" s="22">
        <f t="shared" si="8"/>
        <v>4.8000000000000001E-2</v>
      </c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</row>
    <row r="45" spans="1:19" ht="15" customHeight="1">
      <c r="A45" s="59" t="s">
        <v>41</v>
      </c>
      <c r="B45" s="205">
        <v>96</v>
      </c>
      <c r="C45" s="194">
        <v>7</v>
      </c>
      <c r="D45" s="69">
        <f t="shared" si="7"/>
        <v>0.67200000000000004</v>
      </c>
      <c r="E45" s="60"/>
      <c r="F45" s="69">
        <v>606.97</v>
      </c>
      <c r="G45" s="22">
        <f t="shared" si="8"/>
        <v>4.2487899999999996</v>
      </c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</row>
    <row r="46" spans="1:19" ht="15" customHeight="1">
      <c r="A46" s="61" t="s">
        <v>25</v>
      </c>
      <c r="B46" s="205">
        <v>96</v>
      </c>
      <c r="C46" s="195">
        <v>7</v>
      </c>
      <c r="D46" s="70">
        <f t="shared" si="7"/>
        <v>0.67200000000000004</v>
      </c>
      <c r="E46" s="73"/>
      <c r="F46" s="70">
        <v>117</v>
      </c>
      <c r="G46" s="22">
        <f t="shared" si="8"/>
        <v>0.81899999999999995</v>
      </c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</row>
    <row r="47" spans="1:19" ht="31.5" customHeight="1">
      <c r="A47" s="117" t="s">
        <v>63</v>
      </c>
      <c r="B47" s="205">
        <v>96</v>
      </c>
      <c r="C47" s="111"/>
      <c r="D47" s="112"/>
      <c r="E47" s="114">
        <v>150</v>
      </c>
      <c r="F47" s="114"/>
      <c r="G47" s="112">
        <f>SUM(G48:G51)</f>
        <v>7.5784299999999991</v>
      </c>
      <c r="H47" s="112">
        <v>3.08</v>
      </c>
      <c r="I47" s="118">
        <v>2.33</v>
      </c>
      <c r="J47" s="112">
        <v>19.13</v>
      </c>
      <c r="K47" s="112">
        <v>109.73</v>
      </c>
      <c r="L47" s="112">
        <v>1.1599999999999999</v>
      </c>
      <c r="M47" s="112">
        <v>3.75</v>
      </c>
      <c r="N47" s="112">
        <v>33.15</v>
      </c>
      <c r="O47" s="112">
        <v>0.15</v>
      </c>
      <c r="P47" s="112">
        <v>38.25</v>
      </c>
      <c r="Q47" s="112">
        <v>76.95</v>
      </c>
      <c r="R47" s="112">
        <v>26.7</v>
      </c>
      <c r="S47" s="112">
        <v>0.86</v>
      </c>
    </row>
    <row r="48" spans="1:19" ht="15" customHeight="1">
      <c r="A48" s="59" t="s">
        <v>27</v>
      </c>
      <c r="B48" s="205">
        <v>96</v>
      </c>
      <c r="C48" s="74">
        <v>171</v>
      </c>
      <c r="D48" s="69">
        <f t="shared" si="0"/>
        <v>16.416</v>
      </c>
      <c r="E48" s="72"/>
      <c r="F48" s="69">
        <v>16.899999999999999</v>
      </c>
      <c r="G48" s="22">
        <f>C48*F48/1000</f>
        <v>2.8898999999999995</v>
      </c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</row>
    <row r="49" spans="1:19" ht="15" customHeight="1">
      <c r="A49" s="59" t="s">
        <v>41</v>
      </c>
      <c r="B49" s="205">
        <v>96</v>
      </c>
      <c r="C49" s="74">
        <v>5</v>
      </c>
      <c r="D49" s="69">
        <f t="shared" si="0"/>
        <v>0.48</v>
      </c>
      <c r="E49" s="72"/>
      <c r="F49" s="69">
        <v>606.97</v>
      </c>
      <c r="G49" s="22">
        <f t="shared" ref="G49:G51" si="9">C49*F49/1000</f>
        <v>3.0348500000000005</v>
      </c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</row>
    <row r="50" spans="1:19" ht="15" customHeight="1">
      <c r="A50" s="59" t="s">
        <v>19</v>
      </c>
      <c r="B50" s="205">
        <v>96</v>
      </c>
      <c r="C50" s="74">
        <v>2</v>
      </c>
      <c r="D50" s="69">
        <f t="shared" si="0"/>
        <v>0.192</v>
      </c>
      <c r="E50" s="72"/>
      <c r="F50" s="69">
        <v>16</v>
      </c>
      <c r="G50" s="22">
        <f t="shared" si="9"/>
        <v>3.2000000000000001E-2</v>
      </c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</row>
    <row r="51" spans="1:19" ht="15" customHeight="1">
      <c r="A51" s="61" t="s">
        <v>58</v>
      </c>
      <c r="B51" s="205">
        <v>96</v>
      </c>
      <c r="C51" s="75">
        <v>24</v>
      </c>
      <c r="D51" s="70">
        <f t="shared" si="0"/>
        <v>2.3039999999999998</v>
      </c>
      <c r="E51" s="73"/>
      <c r="F51" s="70">
        <v>67.569999999999993</v>
      </c>
      <c r="G51" s="22">
        <f t="shared" si="9"/>
        <v>1.6216799999999998</v>
      </c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</row>
    <row r="52" spans="1:19" ht="23.25" customHeight="1">
      <c r="A52" s="117" t="s">
        <v>261</v>
      </c>
      <c r="B52" s="205">
        <v>96</v>
      </c>
      <c r="C52" s="111"/>
      <c r="D52" s="112"/>
      <c r="E52" s="114">
        <v>200</v>
      </c>
      <c r="F52" s="114"/>
      <c r="G52" s="112">
        <f>SUM(G53)</f>
        <v>7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34">
        <v>0.02</v>
      </c>
      <c r="M52" s="34">
        <v>4</v>
      </c>
      <c r="N52" s="34"/>
      <c r="O52" s="34">
        <v>0.2</v>
      </c>
      <c r="P52" s="34">
        <v>14</v>
      </c>
      <c r="Q52" s="34">
        <v>14</v>
      </c>
      <c r="R52" s="34">
        <v>8</v>
      </c>
      <c r="S52" s="34">
        <v>2.8</v>
      </c>
    </row>
    <row r="53" spans="1:19" ht="15" customHeight="1">
      <c r="A53" s="61" t="s">
        <v>42</v>
      </c>
      <c r="B53" s="205">
        <v>96</v>
      </c>
      <c r="C53" s="75">
        <v>200</v>
      </c>
      <c r="D53" s="70">
        <f t="shared" si="0"/>
        <v>19.2</v>
      </c>
      <c r="E53" s="73"/>
      <c r="F53" s="73">
        <v>35</v>
      </c>
      <c r="G53" s="22">
        <f>C53*F53/1000</f>
        <v>7</v>
      </c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</row>
    <row r="54" spans="1:19">
      <c r="A54" s="117" t="s">
        <v>44</v>
      </c>
      <c r="B54" s="205">
        <v>96</v>
      </c>
      <c r="C54" s="111"/>
      <c r="D54" s="112"/>
      <c r="E54" s="114">
        <v>48</v>
      </c>
      <c r="F54" s="114"/>
      <c r="G54" s="112">
        <f>SUM(G55)</f>
        <v>1.968</v>
      </c>
      <c r="H54" s="112">
        <v>0.78</v>
      </c>
      <c r="I54" s="112">
        <v>0.57999999999999996</v>
      </c>
      <c r="J54" s="112">
        <v>21.15</v>
      </c>
      <c r="K54" s="112">
        <v>81.5</v>
      </c>
      <c r="L54" s="112">
        <v>0.04</v>
      </c>
      <c r="M54" s="112"/>
      <c r="N54" s="112"/>
      <c r="O54" s="112">
        <v>0.36</v>
      </c>
      <c r="P54" s="112">
        <v>9.1999999999999993</v>
      </c>
      <c r="Q54" s="112">
        <v>42.4</v>
      </c>
      <c r="R54" s="112">
        <v>10</v>
      </c>
      <c r="S54" s="112">
        <v>1.24</v>
      </c>
    </row>
    <row r="55" spans="1:19">
      <c r="A55" s="61" t="s">
        <v>43</v>
      </c>
      <c r="B55" s="205">
        <v>96</v>
      </c>
      <c r="C55" s="75">
        <v>48</v>
      </c>
      <c r="D55" s="70">
        <f t="shared" ref="D55" si="10">B55*C55/1000</f>
        <v>4.6079999999999997</v>
      </c>
      <c r="E55" s="73"/>
      <c r="F55" s="22">
        <v>41</v>
      </c>
      <c r="G55" s="22">
        <f>C55*F55/1000</f>
        <v>1.968</v>
      </c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</row>
    <row r="56" spans="1:19">
      <c r="A56" s="231"/>
      <c r="B56" s="232"/>
      <c r="C56" s="233"/>
      <c r="D56" s="234"/>
      <c r="E56" s="235"/>
      <c r="F56" s="234"/>
      <c r="G56" s="234"/>
      <c r="H56" s="236">
        <f>SUM(H21:H37:H47:H47:H52:H55)</f>
        <v>22.400000000000002</v>
      </c>
      <c r="I56" s="236">
        <f>SUM(I21:I37:I47:I47:I52:I55)</f>
        <v>19.419999999999995</v>
      </c>
      <c r="J56" s="236">
        <f>SUM(J21:J37:J47:J47:J52:J55)</f>
        <v>119.25999999999999</v>
      </c>
      <c r="K56" s="236">
        <f>SUM(K21:K37:K47:K47:K52:K55)</f>
        <v>683.73</v>
      </c>
      <c r="L56" s="236">
        <f>SUM(L21:L37:L47:L47:L52:L55)</f>
        <v>1.39</v>
      </c>
      <c r="M56" s="236">
        <f>SUM(M21:M37:M47:M47:M52:M55)</f>
        <v>88.55</v>
      </c>
      <c r="N56" s="236">
        <f>SUM(N21:N37:N47:N47:N52:N55)</f>
        <v>65.650000000000006</v>
      </c>
      <c r="O56" s="236">
        <f>SUM(O21:O37:O47:O47:O52:O55)</f>
        <v>7.2100000000000009</v>
      </c>
      <c r="P56" s="236">
        <f>SUM(P21:P37:P47:P47:P52:P55)</f>
        <v>152.79</v>
      </c>
      <c r="Q56" s="236">
        <f>SUM(Q21:Q37:Q47:Q47:Q52:Q55)</f>
        <v>378.46999999999997</v>
      </c>
      <c r="R56" s="236">
        <f>SUM(R21:R37:R47:R47:R52:R55)</f>
        <v>108.1</v>
      </c>
      <c r="S56" s="236">
        <f>SUM(S21:S37:S47:S47:S52:S55)</f>
        <v>7.89</v>
      </c>
    </row>
    <row r="57" spans="1:19">
      <c r="A57" s="143" t="s">
        <v>13</v>
      </c>
      <c r="B57" s="138">
        <v>96</v>
      </c>
      <c r="C57" s="154"/>
      <c r="D57" s="155"/>
      <c r="E57" s="139"/>
      <c r="F57" s="139"/>
      <c r="G57" s="139"/>
      <c r="H57" s="158"/>
      <c r="I57" s="158"/>
      <c r="J57" s="158"/>
      <c r="K57" s="159"/>
      <c r="L57" s="159"/>
      <c r="M57" s="159"/>
      <c r="N57" s="159"/>
      <c r="O57" s="159"/>
      <c r="P57" s="159"/>
      <c r="Q57" s="159"/>
      <c r="R57" s="159"/>
      <c r="S57" s="159"/>
    </row>
    <row r="58" spans="1:19">
      <c r="A58" s="58" t="s">
        <v>59</v>
      </c>
      <c r="B58" s="110">
        <v>96</v>
      </c>
      <c r="C58" s="76"/>
      <c r="D58" s="68"/>
      <c r="E58" s="71">
        <v>18</v>
      </c>
      <c r="F58" s="114"/>
      <c r="G58" s="112">
        <f>SUM(G59)</f>
        <v>2.88</v>
      </c>
      <c r="H58" s="68">
        <v>0.77</v>
      </c>
      <c r="I58" s="68">
        <v>6.07</v>
      </c>
      <c r="J58" s="68">
        <v>15</v>
      </c>
      <c r="K58" s="68">
        <v>118</v>
      </c>
      <c r="L58" s="68"/>
      <c r="M58" s="68"/>
      <c r="N58" s="68"/>
      <c r="O58" s="68"/>
      <c r="P58" s="68">
        <v>8</v>
      </c>
      <c r="Q58" s="68">
        <v>42</v>
      </c>
      <c r="R58" s="68">
        <v>6</v>
      </c>
      <c r="S58" s="68">
        <v>0.6</v>
      </c>
    </row>
    <row r="59" spans="1:19">
      <c r="A59" s="61" t="s">
        <v>59</v>
      </c>
      <c r="B59" s="110">
        <v>96</v>
      </c>
      <c r="C59" s="75">
        <v>18</v>
      </c>
      <c r="D59" s="70">
        <f t="shared" ref="D59" si="11">B59*C59/1000</f>
        <v>1.728</v>
      </c>
      <c r="E59" s="73"/>
      <c r="F59" s="22">
        <v>160</v>
      </c>
      <c r="G59" s="22">
        <f>C59*F59/1000</f>
        <v>2.88</v>
      </c>
      <c r="H59" s="70"/>
      <c r="I59" s="70"/>
      <c r="J59" s="70"/>
      <c r="K59" s="70"/>
      <c r="L59" s="70"/>
      <c r="M59" s="70"/>
      <c r="N59" s="70"/>
      <c r="O59" s="70"/>
      <c r="P59" s="70"/>
      <c r="Q59" s="70"/>
      <c r="R59" s="70"/>
      <c r="S59" s="70"/>
    </row>
    <row r="60" spans="1:19" ht="25.5">
      <c r="A60" s="90" t="s">
        <v>88</v>
      </c>
      <c r="B60" s="110">
        <v>96</v>
      </c>
      <c r="C60" s="92"/>
      <c r="D60" s="93"/>
      <c r="E60" s="94">
        <v>200</v>
      </c>
      <c r="F60" s="94"/>
      <c r="G60" s="102">
        <f>SUM(G61)</f>
        <v>14.257269999999998</v>
      </c>
      <c r="H60" s="93">
        <v>1.53</v>
      </c>
      <c r="I60" s="93">
        <v>0.34</v>
      </c>
      <c r="J60" s="93">
        <v>13.77</v>
      </c>
      <c r="K60" s="95">
        <v>61.2</v>
      </c>
      <c r="L60" s="95">
        <v>0.08</v>
      </c>
      <c r="M60" s="95">
        <v>2.6</v>
      </c>
      <c r="N60" s="95">
        <v>40</v>
      </c>
      <c r="O60" s="95"/>
      <c r="P60" s="95">
        <v>240</v>
      </c>
      <c r="Q60" s="95">
        <v>180</v>
      </c>
      <c r="R60" s="95">
        <v>28</v>
      </c>
      <c r="S60" s="95">
        <v>0.2</v>
      </c>
    </row>
    <row r="61" spans="1:19">
      <c r="A61" s="13" t="s">
        <v>88</v>
      </c>
      <c r="B61" s="110">
        <v>96</v>
      </c>
      <c r="C61" s="193">
        <v>211</v>
      </c>
      <c r="D61" s="51">
        <f>C61*B61/1000</f>
        <v>20.256</v>
      </c>
      <c r="E61" s="14"/>
      <c r="F61" s="14">
        <v>67.569999999999993</v>
      </c>
      <c r="G61" s="8">
        <f>C61*F61/1000</f>
        <v>14.257269999999998</v>
      </c>
      <c r="H61" s="51"/>
      <c r="I61" s="51"/>
      <c r="J61" s="51"/>
      <c r="K61" s="51"/>
      <c r="L61" s="51"/>
      <c r="M61" s="51"/>
      <c r="N61" s="51"/>
      <c r="O61" s="51"/>
      <c r="P61" s="51"/>
      <c r="Q61" s="51"/>
      <c r="R61" s="51"/>
      <c r="S61" s="51"/>
    </row>
    <row r="62" spans="1:19">
      <c r="A62" s="27"/>
      <c r="B62" s="65"/>
      <c r="C62" s="66"/>
      <c r="D62" s="67"/>
      <c r="E62" s="30"/>
      <c r="F62" s="30"/>
      <c r="G62" s="30"/>
      <c r="H62" s="15">
        <f t="shared" ref="H62:S62" si="12">SUM(H58:H60)</f>
        <v>2.2999999999999998</v>
      </c>
      <c r="I62" s="15">
        <f t="shared" si="12"/>
        <v>6.41</v>
      </c>
      <c r="J62" s="15">
        <f t="shared" si="12"/>
        <v>28.77</v>
      </c>
      <c r="K62" s="15">
        <f t="shared" si="12"/>
        <v>179.2</v>
      </c>
      <c r="L62" s="15">
        <f t="shared" si="12"/>
        <v>0.08</v>
      </c>
      <c r="M62" s="15">
        <f t="shared" si="12"/>
        <v>2.6</v>
      </c>
      <c r="N62" s="15">
        <f t="shared" si="12"/>
        <v>40</v>
      </c>
      <c r="O62" s="15">
        <f t="shared" si="12"/>
        <v>0</v>
      </c>
      <c r="P62" s="15">
        <f t="shared" si="12"/>
        <v>248</v>
      </c>
      <c r="Q62" s="15">
        <f t="shared" si="12"/>
        <v>222</v>
      </c>
      <c r="R62" s="15">
        <f t="shared" si="12"/>
        <v>34</v>
      </c>
      <c r="S62" s="15">
        <f t="shared" si="12"/>
        <v>0.8</v>
      </c>
    </row>
    <row r="63" spans="1:19">
      <c r="F63" s="43" t="s">
        <v>46</v>
      </c>
      <c r="G63" s="49">
        <f>E65*E66</f>
        <v>10824.677759999999</v>
      </c>
      <c r="H63" s="49">
        <f t="shared" ref="H63:S63" si="13">SUM(H19+H56+H62)</f>
        <v>43.56</v>
      </c>
      <c r="I63" s="49">
        <f t="shared" si="13"/>
        <v>33.309999999999995</v>
      </c>
      <c r="J63" s="49">
        <f t="shared" si="13"/>
        <v>279.03999999999996</v>
      </c>
      <c r="K63" s="49">
        <f t="shared" si="13"/>
        <v>1607.64</v>
      </c>
      <c r="L63" s="49">
        <f t="shared" si="13"/>
        <v>1.53</v>
      </c>
      <c r="M63" s="49">
        <f t="shared" si="13"/>
        <v>171.51</v>
      </c>
      <c r="N63" s="49">
        <f t="shared" si="13"/>
        <v>138.35000000000002</v>
      </c>
      <c r="O63" s="49">
        <f t="shared" si="13"/>
        <v>7.7500000000000009</v>
      </c>
      <c r="P63" s="49">
        <f t="shared" si="13"/>
        <v>546.23</v>
      </c>
      <c r="Q63" s="49">
        <f t="shared" si="13"/>
        <v>734.03</v>
      </c>
      <c r="R63" s="49">
        <f t="shared" si="13"/>
        <v>166.72</v>
      </c>
      <c r="S63" s="49">
        <f t="shared" si="13"/>
        <v>9.17</v>
      </c>
    </row>
    <row r="65" spans="1:9">
      <c r="A65" s="2" t="s">
        <v>47</v>
      </c>
      <c r="E65" s="175">
        <v>96</v>
      </c>
      <c r="F65" s="2" t="s">
        <v>48</v>
      </c>
    </row>
    <row r="66" spans="1:9" ht="15">
      <c r="A66" s="2" t="s">
        <v>49</v>
      </c>
      <c r="E66" s="204">
        <f>SUM(G9+G58+G15+G17+G21+G25+G37+G47+G52+G54+G60)</f>
        <v>112.75706</v>
      </c>
      <c r="F66" s="2" t="s">
        <v>50</v>
      </c>
    </row>
    <row r="68" spans="1:9">
      <c r="A68" s="2" t="s">
        <v>262</v>
      </c>
      <c r="B68" s="3" t="s">
        <v>292</v>
      </c>
      <c r="E68" s="2" t="s">
        <v>51</v>
      </c>
      <c r="H68" s="3"/>
      <c r="I68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98425196850393704" right="0.39370078740157483" top="0.39370078740157483" bottom="0.19685039370078741" header="0.31496062992125984" footer="0.31496062992125984"/>
  <pageSetup paperSize="9" scale="45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4" zoomScale="82" zoomScaleNormal="110" zoomScaleSheetLayoutView="82" workbookViewId="0">
      <selection activeCell="S50" sqref="S50"/>
    </sheetView>
  </sheetViews>
  <sheetFormatPr defaultColWidth="8.85546875" defaultRowHeight="12.75"/>
  <cols>
    <col min="1" max="1" width="19.140625" style="2" bestFit="1" customWidth="1"/>
    <col min="2" max="6" width="9.7109375" style="2" customWidth="1"/>
    <col min="7" max="7" width="14.28515625" style="2" customWidth="1"/>
    <col min="8" max="11" width="9.7109375" style="2" customWidth="1"/>
    <col min="12" max="16384" width="8.85546875" style="2"/>
  </cols>
  <sheetData>
    <row r="1" spans="1:19" ht="46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 ht="15" customHeight="1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1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5.5">
      <c r="A9" s="117" t="s">
        <v>186</v>
      </c>
      <c r="B9" s="110">
        <v>155</v>
      </c>
      <c r="C9" s="113"/>
      <c r="D9" s="114"/>
      <c r="E9" s="114" t="s">
        <v>157</v>
      </c>
      <c r="F9" s="114"/>
      <c r="G9" s="112">
        <f>SUM(G10:G14)</f>
        <v>14.398700000000002</v>
      </c>
      <c r="H9" s="112">
        <v>6.02</v>
      </c>
      <c r="I9" s="112">
        <v>4.05</v>
      </c>
      <c r="J9" s="112">
        <v>33.369999999999997</v>
      </c>
      <c r="K9" s="112">
        <v>194.01</v>
      </c>
      <c r="L9" s="112">
        <v>0.04</v>
      </c>
      <c r="M9" s="112">
        <v>0.36</v>
      </c>
      <c r="N9" s="112">
        <v>32.700000000000003</v>
      </c>
      <c r="O9" s="112">
        <v>0.1</v>
      </c>
      <c r="P9" s="112">
        <v>132.63999999999999</v>
      </c>
      <c r="Q9" s="112">
        <v>109.74</v>
      </c>
      <c r="R9" s="112">
        <v>17.059999999999999</v>
      </c>
      <c r="S9" s="112">
        <v>0.26</v>
      </c>
    </row>
    <row r="10" spans="1:19" ht="15" customHeight="1">
      <c r="A10" s="59" t="s">
        <v>57</v>
      </c>
      <c r="B10" s="110">
        <v>155</v>
      </c>
      <c r="C10" s="194">
        <v>31</v>
      </c>
      <c r="D10" s="69">
        <f>B10*C10/1000</f>
        <v>4.8049999999999997</v>
      </c>
      <c r="E10" s="72"/>
      <c r="F10" s="22">
        <v>40</v>
      </c>
      <c r="G10" s="22">
        <f>C10*F10/1000</f>
        <v>1.24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155</v>
      </c>
      <c r="C11" s="194">
        <v>100</v>
      </c>
      <c r="D11" s="69">
        <f t="shared" ref="D11:D53" si="0">B11*C11/1000</f>
        <v>15.5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155</v>
      </c>
      <c r="C12" s="194">
        <v>10</v>
      </c>
      <c r="D12" s="69">
        <f t="shared" si="0"/>
        <v>1.55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155</v>
      </c>
      <c r="C13" s="194">
        <v>6</v>
      </c>
      <c r="D13" s="69">
        <f t="shared" si="0"/>
        <v>0.93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s="35" customFormat="1" ht="15" customHeight="1">
      <c r="A14" s="61" t="s">
        <v>19</v>
      </c>
      <c r="B14" s="110">
        <v>155</v>
      </c>
      <c r="C14" s="195">
        <v>2</v>
      </c>
      <c r="D14" s="70">
        <f t="shared" si="0"/>
        <v>0.31</v>
      </c>
      <c r="E14" s="77"/>
      <c r="F14" s="22">
        <v>16</v>
      </c>
      <c r="G14" s="22">
        <f t="shared" si="1"/>
        <v>3.2000000000000001E-2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15" customHeight="1">
      <c r="A15" s="117" t="s">
        <v>60</v>
      </c>
      <c r="B15" s="110">
        <v>155</v>
      </c>
      <c r="C15" s="203"/>
      <c r="D15" s="112"/>
      <c r="E15" s="114">
        <v>200</v>
      </c>
      <c r="F15" s="114"/>
      <c r="G15" s="112">
        <f>SUM(G16)</f>
        <v>1.8240000000000001</v>
      </c>
      <c r="H15" s="112">
        <v>0.66</v>
      </c>
      <c r="I15" s="112">
        <v>0.26</v>
      </c>
      <c r="J15" s="112">
        <v>69.14</v>
      </c>
      <c r="K15" s="112">
        <v>200</v>
      </c>
      <c r="L15" s="112"/>
      <c r="M15" s="112">
        <v>80</v>
      </c>
      <c r="N15" s="112"/>
      <c r="O15" s="112">
        <v>0.18</v>
      </c>
      <c r="P15" s="112">
        <v>8.1999999999999993</v>
      </c>
      <c r="Q15" s="112">
        <v>6.42</v>
      </c>
      <c r="R15" s="112">
        <v>0.96</v>
      </c>
      <c r="S15" s="112" t="s">
        <v>244</v>
      </c>
    </row>
    <row r="16" spans="1:19" ht="15" customHeight="1">
      <c r="A16" s="61" t="s">
        <v>61</v>
      </c>
      <c r="B16" s="110">
        <v>155</v>
      </c>
      <c r="C16" s="195">
        <v>32</v>
      </c>
      <c r="D16" s="70">
        <f t="shared" si="0"/>
        <v>4.96</v>
      </c>
      <c r="E16" s="73"/>
      <c r="F16" s="22">
        <v>57</v>
      </c>
      <c r="G16" s="22">
        <f>C16*F16/1000</f>
        <v>1.8240000000000001</v>
      </c>
      <c r="H16" s="70"/>
      <c r="I16" s="70"/>
      <c r="J16" s="70"/>
      <c r="K16" s="70"/>
      <c r="L16" s="70"/>
      <c r="M16" s="70"/>
      <c r="N16" s="70"/>
      <c r="O16" s="70"/>
      <c r="P16" s="70"/>
      <c r="Q16" s="70"/>
      <c r="R16" s="70"/>
      <c r="S16" s="70"/>
    </row>
    <row r="17" spans="1:19" s="103" customFormat="1" ht="15" customHeight="1">
      <c r="A17" s="117" t="s">
        <v>139</v>
      </c>
      <c r="B17" s="110">
        <v>155</v>
      </c>
      <c r="C17" s="111"/>
      <c r="D17" s="112"/>
      <c r="E17" s="114">
        <v>150</v>
      </c>
      <c r="F17" s="114"/>
      <c r="G17" s="112">
        <f>SUM(G18)</f>
        <v>4.92</v>
      </c>
      <c r="H17" s="101">
        <v>12.18</v>
      </c>
      <c r="I17" s="101">
        <v>3.17</v>
      </c>
      <c r="J17" s="101">
        <v>28.5</v>
      </c>
      <c r="K17" s="102">
        <v>350.7</v>
      </c>
      <c r="L17" s="102">
        <v>0.02</v>
      </c>
      <c r="M17" s="102"/>
      <c r="N17" s="102"/>
      <c r="O17" s="102">
        <v>0.26</v>
      </c>
      <c r="P17" s="102">
        <v>4.5999999999999996</v>
      </c>
      <c r="Q17" s="102">
        <v>17.399999999999999</v>
      </c>
      <c r="R17" s="102">
        <v>6.6</v>
      </c>
      <c r="S17" s="102">
        <v>0.22</v>
      </c>
    </row>
    <row r="18" spans="1:19" ht="15" customHeight="1">
      <c r="A18" s="61" t="s">
        <v>139</v>
      </c>
      <c r="B18" s="110">
        <v>155</v>
      </c>
      <c r="C18" s="75">
        <v>120</v>
      </c>
      <c r="D18" s="70">
        <f t="shared" si="0"/>
        <v>18.600000000000001</v>
      </c>
      <c r="E18" s="73"/>
      <c r="F18" s="8">
        <v>41</v>
      </c>
      <c r="G18" s="22">
        <f>C18*F18/1000</f>
        <v>4.92</v>
      </c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</row>
    <row r="19" spans="1:19" s="35" customFormat="1" ht="15" customHeight="1">
      <c r="A19" s="24"/>
      <c r="B19" s="63"/>
      <c r="C19" s="25"/>
      <c r="D19" s="64"/>
      <c r="E19" s="26"/>
      <c r="F19" s="26"/>
      <c r="G19" s="26"/>
      <c r="H19" s="15">
        <f t="shared" ref="H19:S19" si="2">SUM(H9:H18)</f>
        <v>18.86</v>
      </c>
      <c r="I19" s="15">
        <f t="shared" si="2"/>
        <v>7.4799999999999995</v>
      </c>
      <c r="J19" s="15">
        <f t="shared" si="2"/>
        <v>131.01</v>
      </c>
      <c r="K19" s="15">
        <f t="shared" si="2"/>
        <v>744.71</v>
      </c>
      <c r="L19" s="15">
        <f t="shared" si="2"/>
        <v>0.06</v>
      </c>
      <c r="M19" s="15">
        <f t="shared" si="2"/>
        <v>80.36</v>
      </c>
      <c r="N19" s="15">
        <f t="shared" si="2"/>
        <v>32.700000000000003</v>
      </c>
      <c r="O19" s="15">
        <f t="shared" si="2"/>
        <v>0.54</v>
      </c>
      <c r="P19" s="15">
        <f t="shared" si="2"/>
        <v>145.43999999999997</v>
      </c>
      <c r="Q19" s="15">
        <f t="shared" si="2"/>
        <v>133.56</v>
      </c>
      <c r="R19" s="15">
        <f t="shared" si="2"/>
        <v>24.619999999999997</v>
      </c>
      <c r="S19" s="15">
        <f t="shared" si="2"/>
        <v>0.48</v>
      </c>
    </row>
    <row r="20" spans="1:19" ht="15" customHeight="1">
      <c r="A20" s="132" t="s">
        <v>12</v>
      </c>
      <c r="B20" s="138">
        <v>155</v>
      </c>
      <c r="C20" s="154"/>
      <c r="D20" s="155"/>
      <c r="E20" s="134"/>
      <c r="F20" s="134"/>
      <c r="G20" s="134"/>
      <c r="H20" s="156"/>
      <c r="I20" s="156"/>
      <c r="J20" s="156"/>
      <c r="K20" s="157"/>
      <c r="L20" s="157"/>
      <c r="M20" s="157"/>
      <c r="N20" s="157"/>
      <c r="O20" s="157"/>
      <c r="P20" s="157"/>
      <c r="Q20" s="157"/>
      <c r="R20" s="157"/>
      <c r="S20" s="157"/>
    </row>
    <row r="21" spans="1:19" s="103" customFormat="1">
      <c r="A21" s="97" t="s">
        <v>86</v>
      </c>
      <c r="B21" s="205">
        <v>155</v>
      </c>
      <c r="C21" s="108"/>
      <c r="D21" s="102"/>
      <c r="E21" s="101" t="s">
        <v>289</v>
      </c>
      <c r="F21" s="101"/>
      <c r="G21" s="102">
        <f>SUM(G22:G24)</f>
        <v>14.301</v>
      </c>
      <c r="H21" s="101">
        <v>4.95</v>
      </c>
      <c r="I21" s="101">
        <v>7.9</v>
      </c>
      <c r="J21" s="101">
        <v>1.5</v>
      </c>
      <c r="K21" s="102">
        <v>97.1</v>
      </c>
      <c r="L21" s="102">
        <v>0.03</v>
      </c>
      <c r="M21" s="102">
        <v>70</v>
      </c>
      <c r="N21" s="102">
        <v>2.5</v>
      </c>
      <c r="O21" s="102"/>
      <c r="P21" s="102">
        <v>21.2</v>
      </c>
      <c r="Q21" s="102">
        <v>81.7</v>
      </c>
      <c r="R21" s="102">
        <v>10.3</v>
      </c>
      <c r="S21" s="102">
        <v>0.41</v>
      </c>
    </row>
    <row r="22" spans="1:19" ht="15" customHeight="1">
      <c r="A22" s="11" t="s">
        <v>202</v>
      </c>
      <c r="B22" s="205">
        <v>155</v>
      </c>
      <c r="C22" s="12">
        <v>62</v>
      </c>
      <c r="D22" s="22">
        <f t="shared" ref="D22:D24" si="3">B22*C22/1000</f>
        <v>9.61</v>
      </c>
      <c r="E22" s="7"/>
      <c r="F22" s="22">
        <v>210</v>
      </c>
      <c r="G22" s="22">
        <f>C22*F22/1000</f>
        <v>13.02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1" t="s">
        <v>25</v>
      </c>
      <c r="B23" s="205">
        <v>155</v>
      </c>
      <c r="C23" s="12">
        <v>5</v>
      </c>
      <c r="D23" s="22">
        <f t="shared" si="3"/>
        <v>0.77500000000000002</v>
      </c>
      <c r="E23" s="7"/>
      <c r="F23" s="22">
        <v>117</v>
      </c>
      <c r="G23" s="22">
        <f t="shared" ref="G23:G24" si="4">C23*F23/1000</f>
        <v>0.58499999999999996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35" customFormat="1" ht="15" customHeight="1">
      <c r="A24" s="10" t="s">
        <v>36</v>
      </c>
      <c r="B24" s="205">
        <v>155</v>
      </c>
      <c r="C24" s="9">
        <v>29</v>
      </c>
      <c r="D24" s="8">
        <f t="shared" si="3"/>
        <v>4.4950000000000001</v>
      </c>
      <c r="E24" s="6"/>
      <c r="F24" s="22">
        <v>24</v>
      </c>
      <c r="G24" s="22">
        <f t="shared" si="4"/>
        <v>0.69599999999999995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39" customHeight="1">
      <c r="A25" s="196" t="s">
        <v>134</v>
      </c>
      <c r="B25" s="205">
        <v>155</v>
      </c>
      <c r="C25" s="197"/>
      <c r="D25" s="34"/>
      <c r="E25" s="34"/>
      <c r="F25" s="34"/>
      <c r="G25" s="81">
        <f>SUM(G26:G36)</f>
        <v>13.236450000000001</v>
      </c>
      <c r="H25" s="112">
        <v>1.83</v>
      </c>
      <c r="I25" s="112">
        <v>4.9000000000000004</v>
      </c>
      <c r="J25" s="112">
        <v>11.75</v>
      </c>
      <c r="K25" s="112">
        <v>98.4</v>
      </c>
      <c r="L25" s="112">
        <v>0.05</v>
      </c>
      <c r="M25" s="112">
        <v>10.3</v>
      </c>
      <c r="N25" s="112"/>
      <c r="O25" s="112">
        <v>2.4</v>
      </c>
      <c r="P25" s="112">
        <v>34.450000000000003</v>
      </c>
      <c r="Q25" s="112">
        <v>53.03</v>
      </c>
      <c r="R25" s="112">
        <v>26.2</v>
      </c>
      <c r="S25" s="112">
        <v>1.18</v>
      </c>
    </row>
    <row r="26" spans="1:19" ht="15" customHeight="1">
      <c r="A26" s="147" t="s">
        <v>26</v>
      </c>
      <c r="B26" s="205">
        <v>155</v>
      </c>
      <c r="C26" s="200">
        <v>25</v>
      </c>
      <c r="D26" s="7">
        <f t="shared" ref="D26:D36" si="5">B26*C26/1000</f>
        <v>3.875</v>
      </c>
      <c r="E26" s="7"/>
      <c r="F26" s="22">
        <v>18.3</v>
      </c>
      <c r="G26" s="22">
        <f>C26*F26/1000</f>
        <v>0.45750000000000002</v>
      </c>
      <c r="H26" s="69"/>
      <c r="I26" s="69"/>
      <c r="J26" s="69"/>
      <c r="K26" s="69"/>
      <c r="L26" s="69"/>
      <c r="M26" s="69"/>
      <c r="N26" s="69"/>
      <c r="O26" s="69"/>
      <c r="P26" s="69"/>
      <c r="Q26" s="69"/>
      <c r="R26" s="69"/>
      <c r="S26" s="69"/>
    </row>
    <row r="27" spans="1:19" ht="15" customHeight="1">
      <c r="A27" s="147" t="s">
        <v>27</v>
      </c>
      <c r="B27" s="205">
        <v>155</v>
      </c>
      <c r="C27" s="200">
        <v>27</v>
      </c>
      <c r="D27" s="7">
        <f t="shared" si="5"/>
        <v>4.1849999999999996</v>
      </c>
      <c r="E27" s="7"/>
      <c r="F27" s="22">
        <v>16.899999999999999</v>
      </c>
      <c r="G27" s="22">
        <f t="shared" ref="G27:G36" si="6">C27*F27/1000</f>
        <v>0.45629999999999993</v>
      </c>
      <c r="H27" s="69"/>
      <c r="I27" s="69"/>
      <c r="J27" s="69"/>
      <c r="K27" s="69"/>
      <c r="L27" s="69"/>
      <c r="M27" s="69"/>
      <c r="N27" s="69"/>
      <c r="O27" s="69"/>
      <c r="P27" s="69"/>
      <c r="Q27" s="69"/>
      <c r="R27" s="69"/>
      <c r="S27" s="69"/>
    </row>
    <row r="28" spans="1:19" ht="15" customHeight="1">
      <c r="A28" s="147" t="s">
        <v>25</v>
      </c>
      <c r="B28" s="205">
        <v>155</v>
      </c>
      <c r="C28" s="200">
        <v>5</v>
      </c>
      <c r="D28" s="7">
        <f t="shared" si="5"/>
        <v>0.77500000000000002</v>
      </c>
      <c r="E28" s="7"/>
      <c r="F28" s="22">
        <v>117</v>
      </c>
      <c r="G28" s="22">
        <f t="shared" si="6"/>
        <v>0.58499999999999996</v>
      </c>
      <c r="H28" s="69"/>
      <c r="I28" s="69"/>
      <c r="J28" s="69"/>
      <c r="K28" s="69"/>
      <c r="L28" s="69"/>
      <c r="M28" s="69"/>
      <c r="N28" s="69"/>
      <c r="O28" s="69"/>
      <c r="P28" s="69"/>
      <c r="Q28" s="69"/>
      <c r="R28" s="69"/>
      <c r="S28" s="69"/>
    </row>
    <row r="29" spans="1:19" ht="15" customHeight="1">
      <c r="A29" s="147" t="s">
        <v>28</v>
      </c>
      <c r="B29" s="205">
        <v>155</v>
      </c>
      <c r="C29" s="200">
        <v>13</v>
      </c>
      <c r="D29" s="7">
        <f t="shared" si="5"/>
        <v>2.0150000000000001</v>
      </c>
      <c r="E29" s="7"/>
      <c r="F29" s="22">
        <v>22.4</v>
      </c>
      <c r="G29" s="22">
        <f t="shared" si="6"/>
        <v>0.29120000000000001</v>
      </c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 ht="15" customHeight="1">
      <c r="A30" s="147" t="s">
        <v>36</v>
      </c>
      <c r="B30" s="205">
        <v>155</v>
      </c>
      <c r="C30" s="200">
        <v>15</v>
      </c>
      <c r="D30" s="7">
        <f t="shared" si="5"/>
        <v>2.3250000000000002</v>
      </c>
      <c r="E30" s="7"/>
      <c r="F30" s="22">
        <v>24</v>
      </c>
      <c r="G30" s="22">
        <f t="shared" si="6"/>
        <v>0.36</v>
      </c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 ht="15" customHeight="1">
      <c r="A31" s="147" t="s">
        <v>133</v>
      </c>
      <c r="B31" s="205">
        <v>155</v>
      </c>
      <c r="C31" s="200">
        <v>46</v>
      </c>
      <c r="D31" s="7">
        <f t="shared" si="5"/>
        <v>7.13</v>
      </c>
      <c r="E31" s="7"/>
      <c r="F31" s="22">
        <v>193</v>
      </c>
      <c r="G31" s="22">
        <f t="shared" si="6"/>
        <v>8.8780000000000001</v>
      </c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 ht="15" customHeight="1">
      <c r="A32" s="147" t="s">
        <v>22</v>
      </c>
      <c r="B32" s="205">
        <v>155</v>
      </c>
      <c r="C32" s="200">
        <v>3</v>
      </c>
      <c r="D32" s="7">
        <f t="shared" si="5"/>
        <v>0.46500000000000002</v>
      </c>
      <c r="E32" s="7"/>
      <c r="F32" s="22">
        <v>50</v>
      </c>
      <c r="G32" s="22">
        <f t="shared" si="6"/>
        <v>0.15</v>
      </c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 ht="15" customHeight="1">
      <c r="A33" s="147" t="s">
        <v>30</v>
      </c>
      <c r="B33" s="205">
        <v>155</v>
      </c>
      <c r="C33" s="200">
        <v>50</v>
      </c>
      <c r="D33" s="7">
        <f t="shared" si="5"/>
        <v>7.75</v>
      </c>
      <c r="E33" s="7"/>
      <c r="F33" s="22">
        <v>18.399999999999999</v>
      </c>
      <c r="G33" s="22">
        <f t="shared" si="6"/>
        <v>0.91999999999999993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ht="15" customHeight="1">
      <c r="A34" s="147" t="s">
        <v>31</v>
      </c>
      <c r="B34" s="205">
        <v>155</v>
      </c>
      <c r="C34" s="200">
        <v>5</v>
      </c>
      <c r="D34" s="7">
        <f t="shared" si="5"/>
        <v>0.77500000000000002</v>
      </c>
      <c r="E34" s="7"/>
      <c r="F34" s="22">
        <v>190.09</v>
      </c>
      <c r="G34" s="22">
        <f t="shared" si="6"/>
        <v>0.95045000000000002</v>
      </c>
      <c r="H34" s="70"/>
      <c r="I34" s="70"/>
      <c r="J34" s="70"/>
      <c r="K34" s="70"/>
      <c r="L34" s="70"/>
      <c r="M34" s="70"/>
      <c r="N34" s="70"/>
      <c r="O34" s="70"/>
      <c r="P34" s="70"/>
      <c r="Q34" s="70"/>
      <c r="R34" s="70"/>
      <c r="S34" s="70"/>
    </row>
    <row r="35" spans="1:19" s="35" customFormat="1">
      <c r="A35" s="147" t="s">
        <v>19</v>
      </c>
      <c r="B35" s="205">
        <v>155</v>
      </c>
      <c r="C35" s="200">
        <v>2</v>
      </c>
      <c r="D35" s="7">
        <f t="shared" si="5"/>
        <v>0.31</v>
      </c>
      <c r="E35" s="7"/>
      <c r="F35" s="22">
        <v>16</v>
      </c>
      <c r="G35" s="22">
        <f t="shared" si="6"/>
        <v>3.2000000000000001E-2</v>
      </c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</row>
    <row r="36" spans="1:19" ht="15" customHeight="1">
      <c r="A36" s="147" t="s">
        <v>32</v>
      </c>
      <c r="B36" s="205">
        <v>155</v>
      </c>
      <c r="C36" s="200">
        <v>3</v>
      </c>
      <c r="D36" s="7">
        <f t="shared" si="5"/>
        <v>0.46500000000000002</v>
      </c>
      <c r="E36" s="7"/>
      <c r="F36" s="22">
        <v>52</v>
      </c>
      <c r="G36" s="22">
        <f t="shared" si="6"/>
        <v>0.156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117" t="s">
        <v>117</v>
      </c>
      <c r="B37" s="205">
        <v>155</v>
      </c>
      <c r="C37" s="203"/>
      <c r="D37" s="112"/>
      <c r="E37" s="114" t="s">
        <v>176</v>
      </c>
      <c r="F37" s="114"/>
      <c r="G37" s="112">
        <f>SUM(G38:G46)</f>
        <v>22.736260000000001</v>
      </c>
      <c r="H37" s="112">
        <v>3.3</v>
      </c>
      <c r="I37" s="112">
        <v>1.2</v>
      </c>
      <c r="J37" s="112">
        <v>21.4</v>
      </c>
      <c r="K37" s="112">
        <v>111</v>
      </c>
      <c r="L37" s="112">
        <v>0.09</v>
      </c>
      <c r="M37" s="112">
        <v>0.5</v>
      </c>
      <c r="N37" s="112">
        <v>30</v>
      </c>
      <c r="O37" s="112">
        <v>4.0999999999999996</v>
      </c>
      <c r="P37" s="112">
        <v>35.69</v>
      </c>
      <c r="Q37" s="112">
        <v>110.39</v>
      </c>
      <c r="R37" s="112">
        <v>26.9</v>
      </c>
      <c r="S37" s="112">
        <v>1.4</v>
      </c>
    </row>
    <row r="38" spans="1:19" s="35" customFormat="1" ht="15" customHeight="1">
      <c r="A38" s="59" t="s">
        <v>288</v>
      </c>
      <c r="B38" s="205">
        <v>155</v>
      </c>
      <c r="C38" s="194">
        <v>116</v>
      </c>
      <c r="D38" s="69">
        <f t="shared" ref="D38:D46" si="7">B38*C38/1000</f>
        <v>17.98</v>
      </c>
      <c r="E38" s="72"/>
      <c r="F38" s="69">
        <v>124</v>
      </c>
      <c r="G38" s="22">
        <f>C38*F38/1000</f>
        <v>14.384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36</v>
      </c>
      <c r="B39" s="205">
        <v>155</v>
      </c>
      <c r="C39" s="194">
        <v>20</v>
      </c>
      <c r="D39" s="69">
        <f t="shared" si="7"/>
        <v>3.1</v>
      </c>
      <c r="E39" s="72"/>
      <c r="F39" s="69">
        <v>24</v>
      </c>
      <c r="G39" s="22">
        <f t="shared" ref="G39:G46" si="8">C39*F39/1000</f>
        <v>0.48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118</v>
      </c>
      <c r="B40" s="205">
        <v>155</v>
      </c>
      <c r="C40" s="194">
        <v>2</v>
      </c>
      <c r="D40" s="69">
        <f t="shared" si="7"/>
        <v>0.31</v>
      </c>
      <c r="E40" s="72"/>
      <c r="F40" s="69"/>
      <c r="G40" s="22">
        <f t="shared" si="8"/>
        <v>0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58</v>
      </c>
      <c r="B41" s="205">
        <v>155</v>
      </c>
      <c r="C41" s="194">
        <v>8</v>
      </c>
      <c r="D41" s="69">
        <f t="shared" si="7"/>
        <v>1.24</v>
      </c>
      <c r="E41" s="72"/>
      <c r="F41" s="69">
        <v>67.569999999999993</v>
      </c>
      <c r="G41" s="22">
        <f t="shared" si="8"/>
        <v>0.54055999999999993</v>
      </c>
      <c r="H41" s="70"/>
      <c r="I41" s="70"/>
      <c r="J41" s="70"/>
      <c r="K41" s="70"/>
      <c r="L41" s="70"/>
      <c r="M41" s="70"/>
      <c r="N41" s="70"/>
      <c r="O41" s="70"/>
      <c r="P41" s="70"/>
      <c r="Q41" s="70"/>
      <c r="R41" s="70"/>
      <c r="S41" s="70"/>
    </row>
    <row r="42" spans="1:19" ht="15" customHeight="1">
      <c r="A42" s="59" t="s">
        <v>119</v>
      </c>
      <c r="B42" s="205">
        <v>155</v>
      </c>
      <c r="C42" s="194">
        <v>4</v>
      </c>
      <c r="D42" s="69">
        <f t="shared" si="7"/>
        <v>0.62</v>
      </c>
      <c r="E42" s="72"/>
      <c r="F42" s="69">
        <v>7</v>
      </c>
      <c r="G42" s="22">
        <f t="shared" si="8"/>
        <v>2.8000000000000001E-2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27" customHeight="1">
      <c r="A43" s="59" t="s">
        <v>77</v>
      </c>
      <c r="B43" s="205">
        <v>155</v>
      </c>
      <c r="C43" s="194">
        <v>12</v>
      </c>
      <c r="D43" s="69">
        <f t="shared" si="7"/>
        <v>1.86</v>
      </c>
      <c r="E43" s="72"/>
      <c r="F43" s="69">
        <v>0</v>
      </c>
      <c r="G43" s="22">
        <f t="shared" si="8"/>
        <v>0</v>
      </c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</row>
    <row r="44" spans="1:19" ht="15" customHeight="1">
      <c r="A44" s="59" t="s">
        <v>19</v>
      </c>
      <c r="B44" s="205">
        <v>155</v>
      </c>
      <c r="C44" s="194">
        <v>4</v>
      </c>
      <c r="D44" s="69">
        <f t="shared" si="7"/>
        <v>0.62</v>
      </c>
      <c r="E44" s="72"/>
      <c r="F44" s="69">
        <v>16</v>
      </c>
      <c r="G44" s="22">
        <f t="shared" si="8"/>
        <v>6.4000000000000001E-2</v>
      </c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</row>
    <row r="45" spans="1:19" ht="15" customHeight="1">
      <c r="A45" s="59" t="s">
        <v>41</v>
      </c>
      <c r="B45" s="205">
        <v>155</v>
      </c>
      <c r="C45" s="194">
        <v>10</v>
      </c>
      <c r="D45" s="69">
        <f t="shared" si="7"/>
        <v>1.55</v>
      </c>
      <c r="E45" s="60"/>
      <c r="F45" s="69">
        <v>606.97</v>
      </c>
      <c r="G45" s="22">
        <f t="shared" si="8"/>
        <v>6.069700000000001</v>
      </c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</row>
    <row r="46" spans="1:19" ht="15" customHeight="1">
      <c r="A46" s="61" t="s">
        <v>25</v>
      </c>
      <c r="B46" s="205">
        <v>155</v>
      </c>
      <c r="C46" s="195">
        <v>10</v>
      </c>
      <c r="D46" s="70">
        <f t="shared" si="7"/>
        <v>1.55</v>
      </c>
      <c r="E46" s="73"/>
      <c r="F46" s="70">
        <v>117</v>
      </c>
      <c r="G46" s="22">
        <f t="shared" si="8"/>
        <v>1.17</v>
      </c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</row>
    <row r="47" spans="1:19" ht="31.5" customHeight="1">
      <c r="A47" s="117" t="s">
        <v>63</v>
      </c>
      <c r="B47" s="205">
        <v>155</v>
      </c>
      <c r="C47" s="111"/>
      <c r="D47" s="112"/>
      <c r="E47" s="114">
        <v>200</v>
      </c>
      <c r="F47" s="114"/>
      <c r="G47" s="112">
        <f>SUM(G48:G51)</f>
        <v>8.5248299999999997</v>
      </c>
      <c r="H47" s="112">
        <v>3.08</v>
      </c>
      <c r="I47" s="118">
        <v>2.33</v>
      </c>
      <c r="J47" s="112">
        <v>19.13</v>
      </c>
      <c r="K47" s="112">
        <v>109.73</v>
      </c>
      <c r="L47" s="112">
        <v>1.1599999999999999</v>
      </c>
      <c r="M47" s="112">
        <v>3.75</v>
      </c>
      <c r="N47" s="112">
        <v>33.15</v>
      </c>
      <c r="O47" s="112">
        <v>0.15</v>
      </c>
      <c r="P47" s="112">
        <v>38.25</v>
      </c>
      <c r="Q47" s="112">
        <v>76.95</v>
      </c>
      <c r="R47" s="112">
        <v>26.7</v>
      </c>
      <c r="S47" s="112">
        <v>0.86</v>
      </c>
    </row>
    <row r="48" spans="1:19" ht="15" customHeight="1">
      <c r="A48" s="59" t="s">
        <v>27</v>
      </c>
      <c r="B48" s="205">
        <v>155</v>
      </c>
      <c r="C48" s="74">
        <v>227</v>
      </c>
      <c r="D48" s="69">
        <f t="shared" si="0"/>
        <v>35.185000000000002</v>
      </c>
      <c r="E48" s="72"/>
      <c r="F48" s="69">
        <v>16.899999999999999</v>
      </c>
      <c r="G48" s="22">
        <f>C48*F48/1000</f>
        <v>3.8362999999999996</v>
      </c>
      <c r="H48" s="70"/>
      <c r="I48" s="70"/>
      <c r="J48" s="70"/>
      <c r="K48" s="70"/>
      <c r="L48" s="70"/>
      <c r="M48" s="70"/>
      <c r="N48" s="70"/>
      <c r="O48" s="70"/>
      <c r="P48" s="70"/>
      <c r="Q48" s="70"/>
      <c r="R48" s="70"/>
      <c r="S48" s="70"/>
    </row>
    <row r="49" spans="1:19" ht="15" customHeight="1">
      <c r="A49" s="59" t="s">
        <v>41</v>
      </c>
      <c r="B49" s="205">
        <v>155</v>
      </c>
      <c r="C49" s="74">
        <v>5</v>
      </c>
      <c r="D49" s="69">
        <f t="shared" si="0"/>
        <v>0.77500000000000002</v>
      </c>
      <c r="E49" s="72"/>
      <c r="F49" s="69">
        <v>606.97</v>
      </c>
      <c r="G49" s="22">
        <f t="shared" ref="G49:G51" si="9">C49*F49/1000</f>
        <v>3.0348500000000005</v>
      </c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</row>
    <row r="50" spans="1:19" ht="15" customHeight="1">
      <c r="A50" s="59" t="s">
        <v>19</v>
      </c>
      <c r="B50" s="205">
        <v>155</v>
      </c>
      <c r="C50" s="74">
        <v>2</v>
      </c>
      <c r="D50" s="69">
        <f t="shared" si="0"/>
        <v>0.31</v>
      </c>
      <c r="E50" s="72"/>
      <c r="F50" s="69">
        <v>16</v>
      </c>
      <c r="G50" s="22">
        <f t="shared" si="9"/>
        <v>3.2000000000000001E-2</v>
      </c>
      <c r="H50" s="69"/>
      <c r="I50" s="69"/>
      <c r="J50" s="69"/>
      <c r="K50" s="69"/>
      <c r="L50" s="69"/>
      <c r="M50" s="69"/>
      <c r="N50" s="69"/>
      <c r="O50" s="69"/>
      <c r="P50" s="69"/>
      <c r="Q50" s="69"/>
      <c r="R50" s="69"/>
      <c r="S50" s="69"/>
    </row>
    <row r="51" spans="1:19" ht="15" customHeight="1">
      <c r="A51" s="61" t="s">
        <v>58</v>
      </c>
      <c r="B51" s="205">
        <v>155</v>
      </c>
      <c r="C51" s="75">
        <v>24</v>
      </c>
      <c r="D51" s="70">
        <f t="shared" si="0"/>
        <v>3.72</v>
      </c>
      <c r="E51" s="73"/>
      <c r="F51" s="70">
        <v>67.569999999999993</v>
      </c>
      <c r="G51" s="22">
        <f t="shared" si="9"/>
        <v>1.6216799999999998</v>
      </c>
      <c r="H51" s="69"/>
      <c r="I51" s="69"/>
      <c r="J51" s="69"/>
      <c r="K51" s="69"/>
      <c r="L51" s="69"/>
      <c r="M51" s="69"/>
      <c r="N51" s="69"/>
      <c r="O51" s="69"/>
      <c r="P51" s="69"/>
      <c r="Q51" s="69"/>
      <c r="R51" s="69"/>
      <c r="S51" s="69"/>
    </row>
    <row r="52" spans="1:19" ht="15" customHeight="1">
      <c r="A52" s="117" t="s">
        <v>42</v>
      </c>
      <c r="B52" s="205">
        <v>155</v>
      </c>
      <c r="C52" s="111"/>
      <c r="D52" s="112"/>
      <c r="E52" s="114">
        <v>200</v>
      </c>
      <c r="F52" s="114"/>
      <c r="G52" s="112">
        <f>SUM(G53)</f>
        <v>7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34">
        <v>0.02</v>
      </c>
      <c r="M52" s="34">
        <v>4</v>
      </c>
      <c r="N52" s="34"/>
      <c r="O52" s="34">
        <v>0.2</v>
      </c>
      <c r="P52" s="34">
        <v>14</v>
      </c>
      <c r="Q52" s="34">
        <v>14</v>
      </c>
      <c r="R52" s="34">
        <v>8</v>
      </c>
      <c r="S52" s="34">
        <v>2.8</v>
      </c>
    </row>
    <row r="53" spans="1:19" ht="15" customHeight="1">
      <c r="A53" s="61" t="s">
        <v>42</v>
      </c>
      <c r="B53" s="205">
        <v>155</v>
      </c>
      <c r="C53" s="75">
        <v>200</v>
      </c>
      <c r="D53" s="70">
        <f t="shared" si="0"/>
        <v>31</v>
      </c>
      <c r="E53" s="73"/>
      <c r="F53" s="73">
        <v>35</v>
      </c>
      <c r="G53" s="22">
        <f>C53*F53/1000</f>
        <v>7</v>
      </c>
      <c r="H53" s="78"/>
      <c r="I53" s="78"/>
      <c r="J53" s="78"/>
      <c r="K53" s="78"/>
      <c r="L53" s="78"/>
      <c r="M53" s="78"/>
      <c r="N53" s="78"/>
      <c r="O53" s="78"/>
      <c r="P53" s="78"/>
      <c r="Q53" s="78"/>
      <c r="R53" s="78"/>
      <c r="S53" s="78"/>
    </row>
    <row r="54" spans="1:19">
      <c r="A54" s="117" t="s">
        <v>44</v>
      </c>
      <c r="B54" s="205">
        <v>155</v>
      </c>
      <c r="C54" s="111"/>
      <c r="D54" s="112"/>
      <c r="E54" s="114">
        <v>72</v>
      </c>
      <c r="F54" s="114"/>
      <c r="G54" s="112">
        <f>SUM(G55)</f>
        <v>2.952</v>
      </c>
      <c r="H54" s="112">
        <v>0.78</v>
      </c>
      <c r="I54" s="112">
        <v>0.57999999999999996</v>
      </c>
      <c r="J54" s="112">
        <v>21.15</v>
      </c>
      <c r="K54" s="112">
        <v>81.5</v>
      </c>
      <c r="L54" s="112">
        <v>0.04</v>
      </c>
      <c r="M54" s="112"/>
      <c r="N54" s="112"/>
      <c r="O54" s="112">
        <v>0.36</v>
      </c>
      <c r="P54" s="112">
        <v>9.1999999999999993</v>
      </c>
      <c r="Q54" s="112">
        <v>42.4</v>
      </c>
      <c r="R54" s="112">
        <v>10</v>
      </c>
      <c r="S54" s="112">
        <v>1.24</v>
      </c>
    </row>
    <row r="55" spans="1:19">
      <c r="A55" s="61" t="s">
        <v>43</v>
      </c>
      <c r="B55" s="205">
        <v>155</v>
      </c>
      <c r="C55" s="75">
        <v>72</v>
      </c>
      <c r="D55" s="70">
        <f t="shared" ref="D55" si="10">B55*C55/1000</f>
        <v>11.16</v>
      </c>
      <c r="E55" s="73"/>
      <c r="F55" s="22">
        <v>41</v>
      </c>
      <c r="G55" s="22">
        <f>C55*F55/1000</f>
        <v>2.952</v>
      </c>
      <c r="H55" s="70"/>
      <c r="I55" s="70"/>
      <c r="J55" s="70"/>
      <c r="K55" s="70"/>
      <c r="L55" s="70"/>
      <c r="M55" s="70"/>
      <c r="N55" s="70"/>
      <c r="O55" s="70"/>
      <c r="P55" s="70"/>
      <c r="Q55" s="70"/>
      <c r="R55" s="70"/>
      <c r="S55" s="70"/>
    </row>
    <row r="56" spans="1:19">
      <c r="A56" s="231"/>
      <c r="B56" s="232"/>
      <c r="C56" s="233"/>
      <c r="D56" s="234"/>
      <c r="E56" s="235"/>
      <c r="F56" s="234"/>
      <c r="G56" s="234"/>
      <c r="H56" s="236">
        <f>SUM(H21:H37:H47:H47:H52:H55)</f>
        <v>22.400000000000002</v>
      </c>
      <c r="I56" s="236">
        <f>SUM(I21:I37:I47:I47:I52:I55)</f>
        <v>19.419999999999995</v>
      </c>
      <c r="J56" s="236">
        <f>SUM(J21:J37:J47:J47:J52:J55)</f>
        <v>119.25999999999999</v>
      </c>
      <c r="K56" s="236">
        <f>SUM(K21:K37:K47:K47:K52:K55)</f>
        <v>683.73</v>
      </c>
      <c r="L56" s="236">
        <f>SUM(L21:L37:L47:L47:L52:L55)</f>
        <v>1.39</v>
      </c>
      <c r="M56" s="236">
        <f>SUM(M21:M37:M47:M47:M52:M55)</f>
        <v>88.55</v>
      </c>
      <c r="N56" s="236">
        <f>SUM(N21:N37:N47:N47:N52:N55)</f>
        <v>65.650000000000006</v>
      </c>
      <c r="O56" s="236">
        <f>SUM(O21:O37:O47:O47:O52:O55)</f>
        <v>7.2100000000000009</v>
      </c>
      <c r="P56" s="236">
        <f>SUM(P21:P37:P47:P47:P52:P55)</f>
        <v>152.79</v>
      </c>
      <c r="Q56" s="236">
        <f>SUM(Q21:Q37:Q47:Q47:Q52:Q55)</f>
        <v>378.46999999999997</v>
      </c>
      <c r="R56" s="236">
        <f>SUM(R21:R37:R47:R47:R52:R55)</f>
        <v>108.1</v>
      </c>
      <c r="S56" s="236">
        <f>SUM(S21:S37:S47:S47:S52:S55)</f>
        <v>7.89</v>
      </c>
    </row>
    <row r="57" spans="1:19">
      <c r="A57" s="109" t="s">
        <v>144</v>
      </c>
      <c r="B57" s="110">
        <v>155</v>
      </c>
      <c r="C57" s="111"/>
      <c r="D57" s="112"/>
      <c r="E57" s="113">
        <v>100</v>
      </c>
      <c r="F57" s="114"/>
      <c r="G57" s="112">
        <f>SUM(G58)</f>
        <v>13.5</v>
      </c>
      <c r="H57" s="116">
        <v>7.73</v>
      </c>
      <c r="I57" s="116">
        <v>8.09</v>
      </c>
      <c r="J57" s="116">
        <v>31.87</v>
      </c>
      <c r="K57" s="116">
        <v>47</v>
      </c>
      <c r="L57" s="116">
        <v>0.02</v>
      </c>
      <c r="M57" s="116">
        <v>3.75</v>
      </c>
      <c r="N57" s="116"/>
      <c r="O57" s="116">
        <v>0.3</v>
      </c>
      <c r="P57" s="116">
        <v>36.86</v>
      </c>
      <c r="Q57" s="116">
        <v>21.34</v>
      </c>
      <c r="R57" s="116">
        <v>9</v>
      </c>
      <c r="S57" s="116">
        <v>1.73</v>
      </c>
    </row>
    <row r="58" spans="1:19">
      <c r="A58" s="80" t="s">
        <v>144</v>
      </c>
      <c r="B58" s="110">
        <v>155</v>
      </c>
      <c r="C58" s="75">
        <v>100</v>
      </c>
      <c r="D58" s="70">
        <f t="shared" ref="D58" si="11">B58*C58/1000</f>
        <v>15.5</v>
      </c>
      <c r="E58" s="62"/>
      <c r="F58" s="73">
        <v>135</v>
      </c>
      <c r="G58" s="8">
        <f>C58*F58/1000</f>
        <v>13.5</v>
      </c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</row>
    <row r="59" spans="1:19">
      <c r="A59" s="27"/>
      <c r="B59" s="65"/>
      <c r="C59" s="66"/>
      <c r="D59" s="67"/>
      <c r="E59" s="30"/>
      <c r="F59" s="30"/>
      <c r="G59" s="30"/>
      <c r="H59" s="15">
        <f t="shared" ref="H59:S59" si="12">SUM(H57:H58)</f>
        <v>7.73</v>
      </c>
      <c r="I59" s="15">
        <f t="shared" si="12"/>
        <v>8.09</v>
      </c>
      <c r="J59" s="15">
        <f t="shared" si="12"/>
        <v>31.87</v>
      </c>
      <c r="K59" s="15">
        <f t="shared" si="12"/>
        <v>47</v>
      </c>
      <c r="L59" s="15">
        <f t="shared" si="12"/>
        <v>0.02</v>
      </c>
      <c r="M59" s="15">
        <f t="shared" si="12"/>
        <v>3.75</v>
      </c>
      <c r="N59" s="15">
        <f t="shared" si="12"/>
        <v>0</v>
      </c>
      <c r="O59" s="15">
        <f t="shared" si="12"/>
        <v>0.3</v>
      </c>
      <c r="P59" s="15">
        <f t="shared" si="12"/>
        <v>36.86</v>
      </c>
      <c r="Q59" s="15">
        <f t="shared" si="12"/>
        <v>21.34</v>
      </c>
      <c r="R59" s="15">
        <f t="shared" si="12"/>
        <v>9</v>
      </c>
      <c r="S59" s="15">
        <f t="shared" si="12"/>
        <v>1.73</v>
      </c>
    </row>
    <row r="60" spans="1:19">
      <c r="F60" s="43" t="s">
        <v>46</v>
      </c>
      <c r="G60" s="49">
        <f>E62*E63</f>
        <v>16025.952200000002</v>
      </c>
      <c r="H60" s="49">
        <f t="shared" ref="H60:S60" si="13">SUM(H19+H56+H59)</f>
        <v>48.990000000000009</v>
      </c>
      <c r="I60" s="49">
        <f t="shared" si="13"/>
        <v>34.989999999999995</v>
      </c>
      <c r="J60" s="49">
        <f t="shared" si="13"/>
        <v>282.14</v>
      </c>
      <c r="K60" s="49">
        <f t="shared" si="13"/>
        <v>1475.44</v>
      </c>
      <c r="L60" s="49">
        <f t="shared" si="13"/>
        <v>1.47</v>
      </c>
      <c r="M60" s="49">
        <f t="shared" si="13"/>
        <v>172.66</v>
      </c>
      <c r="N60" s="49">
        <f t="shared" si="13"/>
        <v>98.350000000000009</v>
      </c>
      <c r="O60" s="49">
        <f t="shared" si="13"/>
        <v>8.0500000000000007</v>
      </c>
      <c r="P60" s="49">
        <f t="shared" si="13"/>
        <v>335.09</v>
      </c>
      <c r="Q60" s="49">
        <f t="shared" si="13"/>
        <v>533.37</v>
      </c>
      <c r="R60" s="49">
        <f t="shared" si="13"/>
        <v>141.72</v>
      </c>
      <c r="S60" s="49">
        <f t="shared" si="13"/>
        <v>10.1</v>
      </c>
    </row>
    <row r="62" spans="1:19">
      <c r="A62" s="2" t="s">
        <v>47</v>
      </c>
      <c r="E62" s="175">
        <v>155</v>
      </c>
      <c r="F62" s="2" t="s">
        <v>48</v>
      </c>
    </row>
    <row r="63" spans="1:19" ht="15">
      <c r="A63" s="2" t="s">
        <v>49</v>
      </c>
      <c r="E63" s="204">
        <f>SUM(G9+G15+G17+G21+G25+G37+G47+G52+G54+G57)</f>
        <v>103.39324000000001</v>
      </c>
      <c r="F63" s="2" t="s">
        <v>50</v>
      </c>
    </row>
    <row r="65" spans="1:9">
      <c r="A65" s="2" t="s">
        <v>262</v>
      </c>
      <c r="B65" s="3" t="s">
        <v>292</v>
      </c>
      <c r="E65" s="2" t="s">
        <v>51</v>
      </c>
      <c r="H65" s="3"/>
      <c r="I65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98425196850393704" right="0.39370078740157483" top="0.39370078740157483" bottom="0.19685039370078741" header="0.31496062992125984" footer="0.31496062992125984"/>
  <pageSetup paperSize="9" scale="45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S69"/>
  <sheetViews>
    <sheetView view="pageBreakPreview" zoomScale="84" zoomScaleNormal="110" zoomScaleSheetLayoutView="84" workbookViewId="0">
      <selection activeCell="H19" sqref="H19:S19"/>
    </sheetView>
  </sheetViews>
  <sheetFormatPr defaultColWidth="8.85546875" defaultRowHeight="12.75"/>
  <cols>
    <col min="1" max="1" width="19.85546875" style="2" customWidth="1"/>
    <col min="2" max="2" width="10.42578125" style="2" customWidth="1"/>
    <col min="3" max="6" width="9.7109375" style="2" customWidth="1"/>
    <col min="7" max="7" width="11.85546875" style="2" customWidth="1"/>
    <col min="8" max="11" width="9.7109375" style="2" customWidth="1"/>
    <col min="12" max="13" width="8.85546875" style="2"/>
    <col min="14" max="14" width="9" style="2" bestFit="1" customWidth="1"/>
    <col min="15" max="15" width="8.85546875" style="2"/>
    <col min="16" max="16" width="8.5703125" style="2" customWidth="1"/>
    <col min="17" max="17" width="9.42578125" style="2" customWidth="1"/>
    <col min="18" max="18" width="9" style="2" bestFit="1" customWidth="1"/>
    <col min="19" max="16384" width="8.85546875" style="2"/>
  </cols>
  <sheetData>
    <row r="1" spans="1:19" ht="51" customHeight="1">
      <c r="A1" s="276" t="s">
        <v>287</v>
      </c>
      <c r="B1" s="276"/>
      <c r="C1" s="255"/>
      <c r="D1" s="255"/>
      <c r="E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80</v>
      </c>
      <c r="I5" s="275"/>
      <c r="J5" s="275"/>
      <c r="K5" s="275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15" customHeight="1">
      <c r="A8" s="18" t="s">
        <v>11</v>
      </c>
      <c r="B8" s="19">
        <v>96</v>
      </c>
      <c r="C8" s="20"/>
      <c r="D8" s="20"/>
      <c r="E8" s="20"/>
      <c r="F8" s="20"/>
      <c r="G8" s="20"/>
      <c r="H8" s="20"/>
      <c r="I8" s="20"/>
      <c r="J8" s="20"/>
      <c r="K8" s="21"/>
      <c r="L8" s="21"/>
      <c r="M8" s="21"/>
      <c r="N8" s="21"/>
      <c r="O8" s="21"/>
      <c r="P8" s="21"/>
      <c r="Q8" s="21"/>
      <c r="R8" s="21"/>
      <c r="S8" s="21"/>
    </row>
    <row r="9" spans="1:19" s="103" customFormat="1" ht="40.15" customHeight="1">
      <c r="A9" s="90" t="s">
        <v>300</v>
      </c>
      <c r="B9" s="98">
        <v>96</v>
      </c>
      <c r="C9" s="199"/>
      <c r="D9" s="101"/>
      <c r="E9" s="101" t="s">
        <v>259</v>
      </c>
      <c r="F9" s="101"/>
      <c r="G9" s="102">
        <f>SUM(G10:G18)</f>
        <v>43.738820000000004</v>
      </c>
      <c r="H9" s="102">
        <v>16.5</v>
      </c>
      <c r="I9" s="102">
        <v>29.55</v>
      </c>
      <c r="J9" s="102">
        <v>36.450000000000003</v>
      </c>
      <c r="K9" s="102">
        <v>313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>
      <c r="A10" s="147" t="s">
        <v>41</v>
      </c>
      <c r="B10" s="98">
        <v>96</v>
      </c>
      <c r="C10" s="200">
        <v>4</v>
      </c>
      <c r="D10" s="22">
        <f t="shared" ref="D10:D18" si="0">B10*C10/1000</f>
        <v>0.38400000000000001</v>
      </c>
      <c r="E10" s="7"/>
      <c r="F10" s="22">
        <v>606.97</v>
      </c>
      <c r="G10" s="22">
        <f t="shared" ref="G10:G18" si="1">C10*F10/1000</f>
        <v>2.42788</v>
      </c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19" ht="15" customHeight="1">
      <c r="A11" s="147" t="s">
        <v>22</v>
      </c>
      <c r="B11" s="98">
        <v>96</v>
      </c>
      <c r="C11" s="200">
        <v>8</v>
      </c>
      <c r="D11" s="22">
        <f t="shared" si="0"/>
        <v>0.76800000000000002</v>
      </c>
      <c r="E11" s="7"/>
      <c r="F11" s="22">
        <v>50</v>
      </c>
      <c r="G11" s="22">
        <f t="shared" si="1"/>
        <v>0.4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57</v>
      </c>
      <c r="B12" s="98">
        <v>96</v>
      </c>
      <c r="C12" s="200">
        <v>6</v>
      </c>
      <c r="D12" s="22">
        <f t="shared" si="0"/>
        <v>0.57599999999999996</v>
      </c>
      <c r="E12" s="7"/>
      <c r="F12" s="22">
        <v>40</v>
      </c>
      <c r="G12" s="22">
        <f t="shared" si="1"/>
        <v>0.24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147" t="s">
        <v>66</v>
      </c>
      <c r="B13" s="98">
        <v>96</v>
      </c>
      <c r="C13" s="200">
        <v>94</v>
      </c>
      <c r="D13" s="22">
        <f t="shared" si="0"/>
        <v>9.0239999999999991</v>
      </c>
      <c r="E13" s="7"/>
      <c r="F13" s="22">
        <v>390.07</v>
      </c>
      <c r="G13" s="22">
        <f t="shared" si="1"/>
        <v>36.666580000000003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147" t="s">
        <v>67</v>
      </c>
      <c r="B14" s="98">
        <v>96</v>
      </c>
      <c r="C14" s="200">
        <v>4</v>
      </c>
      <c r="D14" s="22">
        <f t="shared" si="0"/>
        <v>0.38400000000000001</v>
      </c>
      <c r="E14" s="7"/>
      <c r="F14" s="22">
        <v>7</v>
      </c>
      <c r="G14" s="22">
        <f t="shared" si="1"/>
        <v>2.8000000000000001E-2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19" ht="15" customHeight="1">
      <c r="A15" s="147" t="s">
        <v>31</v>
      </c>
      <c r="B15" s="98">
        <v>96</v>
      </c>
      <c r="C15" s="200">
        <v>4</v>
      </c>
      <c r="D15" s="22">
        <f t="shared" si="0"/>
        <v>0.38400000000000001</v>
      </c>
      <c r="E15" s="7"/>
      <c r="F15" s="22">
        <v>190.09</v>
      </c>
      <c r="G15" s="22">
        <f t="shared" si="1"/>
        <v>0.76036000000000004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19" ht="15" customHeight="1">
      <c r="A16" s="147" t="s">
        <v>120</v>
      </c>
      <c r="B16" s="98">
        <v>96</v>
      </c>
      <c r="C16" s="200">
        <v>3.0000000000000001E-3</v>
      </c>
      <c r="D16" s="22">
        <f t="shared" si="0"/>
        <v>2.8800000000000001E-4</v>
      </c>
      <c r="E16" s="7"/>
      <c r="F16" s="22"/>
      <c r="G16" s="22">
        <f t="shared" si="1"/>
        <v>0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35" customFormat="1" ht="15" customHeight="1">
      <c r="A17" s="147" t="s">
        <v>291</v>
      </c>
      <c r="B17" s="98">
        <v>96</v>
      </c>
      <c r="C17" s="200">
        <v>20</v>
      </c>
      <c r="D17" s="22">
        <f t="shared" si="0"/>
        <v>1.92</v>
      </c>
      <c r="E17" s="7"/>
      <c r="F17" s="22">
        <v>160.80000000000001</v>
      </c>
      <c r="G17" s="22">
        <f t="shared" si="1"/>
        <v>3.2160000000000002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ht="25.5">
      <c r="A18" s="85" t="s">
        <v>77</v>
      </c>
      <c r="B18" s="98">
        <v>96</v>
      </c>
      <c r="C18" s="198">
        <v>6</v>
      </c>
      <c r="D18" s="22">
        <f t="shared" si="0"/>
        <v>0.57599999999999996</v>
      </c>
      <c r="E18" s="6"/>
      <c r="F18" s="22">
        <v>0</v>
      </c>
      <c r="G18" s="22">
        <f t="shared" si="1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" customHeight="1">
      <c r="A19" s="97" t="s">
        <v>69</v>
      </c>
      <c r="B19" s="98">
        <v>96</v>
      </c>
      <c r="C19" s="108"/>
      <c r="D19" s="102"/>
      <c r="E19" s="101">
        <v>200</v>
      </c>
      <c r="F19" s="101"/>
      <c r="G19" s="102">
        <f>SUM(G20:G22)</f>
        <v>8.456999999999999</v>
      </c>
      <c r="H19" s="102">
        <v>3.78</v>
      </c>
      <c r="I19" s="102">
        <v>0.67</v>
      </c>
      <c r="J19" s="102">
        <v>26</v>
      </c>
      <c r="K19" s="102">
        <v>125.11</v>
      </c>
      <c r="L19" s="102">
        <v>0.02</v>
      </c>
      <c r="M19" s="102">
        <v>1.33</v>
      </c>
      <c r="N19" s="102"/>
      <c r="O19" s="102"/>
      <c r="P19" s="102">
        <v>133.33000000000001</v>
      </c>
      <c r="Q19" s="102">
        <v>111.11</v>
      </c>
      <c r="R19" s="102">
        <v>25.56</v>
      </c>
      <c r="S19" s="102">
        <v>2</v>
      </c>
    </row>
    <row r="20" spans="1:19" ht="15" customHeight="1">
      <c r="A20" s="11" t="s">
        <v>70</v>
      </c>
      <c r="B20" s="98">
        <v>96</v>
      </c>
      <c r="C20" s="12">
        <v>4</v>
      </c>
      <c r="D20" s="22">
        <f>B20*C20/1000</f>
        <v>0.38400000000000001</v>
      </c>
      <c r="E20" s="7"/>
      <c r="F20" s="22">
        <v>175</v>
      </c>
      <c r="G20" s="22">
        <f>C20*F20/1000</f>
        <v>0.7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s="35" customFormat="1">
      <c r="A21" s="11" t="s">
        <v>58</v>
      </c>
      <c r="B21" s="98">
        <v>96</v>
      </c>
      <c r="C21" s="12">
        <v>100</v>
      </c>
      <c r="D21" s="22">
        <f t="shared" ref="D21:D22" si="2">B21*C21/1000</f>
        <v>9.6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10" t="s">
        <v>22</v>
      </c>
      <c r="B22" s="98">
        <v>96</v>
      </c>
      <c r="C22" s="9">
        <v>20</v>
      </c>
      <c r="D22" s="22">
        <f t="shared" si="2"/>
        <v>1.92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>
      <c r="A23" s="97" t="s">
        <v>139</v>
      </c>
      <c r="B23" s="98">
        <v>96</v>
      </c>
      <c r="C23" s="108"/>
      <c r="D23" s="102"/>
      <c r="E23" s="101">
        <v>90</v>
      </c>
      <c r="F23" s="101"/>
      <c r="G23" s="102">
        <f>SUM(G24)</f>
        <v>3.69</v>
      </c>
      <c r="H23" s="101">
        <v>12.18</v>
      </c>
      <c r="I23" s="101">
        <v>3.17</v>
      </c>
      <c r="J23" s="101">
        <v>28.5</v>
      </c>
      <c r="K23" s="102">
        <v>363</v>
      </c>
      <c r="L23" s="102">
        <v>0.02</v>
      </c>
      <c r="M23" s="102"/>
      <c r="N23" s="102"/>
      <c r="O23" s="102">
        <v>0.26</v>
      </c>
      <c r="P23" s="102">
        <v>4.5999999999999996</v>
      </c>
      <c r="Q23" s="102">
        <v>17.399999999999999</v>
      </c>
      <c r="R23" s="102">
        <v>6.6</v>
      </c>
      <c r="S23" s="102">
        <v>0.22</v>
      </c>
    </row>
    <row r="24" spans="1:19" ht="15" customHeight="1">
      <c r="A24" s="10" t="s">
        <v>139</v>
      </c>
      <c r="B24" s="98">
        <v>96</v>
      </c>
      <c r="C24" s="9">
        <v>90</v>
      </c>
      <c r="D24" s="8">
        <f>B24*C24/1000</f>
        <v>8.64</v>
      </c>
      <c r="E24" s="6"/>
      <c r="F24" s="8">
        <v>41</v>
      </c>
      <c r="G24" s="8">
        <f>C24*F24/1000</f>
        <v>3.69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15" customHeight="1">
      <c r="A25" s="24"/>
      <c r="B25" s="63"/>
      <c r="C25" s="25"/>
      <c r="D25" s="64"/>
      <c r="E25" s="26"/>
      <c r="F25" s="26"/>
      <c r="G25" s="26"/>
      <c r="H25" s="23">
        <f>SUM(H9:H24)</f>
        <v>32.46</v>
      </c>
      <c r="I25" s="23">
        <f>SUM(I9:I24)</f>
        <v>33.39</v>
      </c>
      <c r="J25" s="23">
        <f>SUM(J9:J24)</f>
        <v>90.95</v>
      </c>
      <c r="K25" s="23">
        <f>SUM(K9:K24)</f>
        <v>801.11</v>
      </c>
      <c r="L25" s="23">
        <f t="shared" ref="L25:S25" si="4">SUM(L9:L24)</f>
        <v>0.15</v>
      </c>
      <c r="M25" s="23">
        <f t="shared" si="4"/>
        <v>1.69</v>
      </c>
      <c r="N25" s="23">
        <f t="shared" si="4"/>
        <v>108</v>
      </c>
      <c r="O25" s="23">
        <f t="shared" si="4"/>
        <v>1.7</v>
      </c>
      <c r="P25" s="23">
        <f t="shared" si="4"/>
        <v>371.93000000000006</v>
      </c>
      <c r="Q25" s="23">
        <f t="shared" si="4"/>
        <v>466.90999999999997</v>
      </c>
      <c r="R25" s="23">
        <f t="shared" si="4"/>
        <v>71.759999999999991</v>
      </c>
      <c r="S25" s="23">
        <f t="shared" si="4"/>
        <v>3.8400000000000003</v>
      </c>
    </row>
    <row r="26" spans="1:19" s="35" customFormat="1">
      <c r="A26" s="238" t="s">
        <v>12</v>
      </c>
      <c r="B26" s="239">
        <v>96</v>
      </c>
      <c r="C26" s="240"/>
      <c r="D26" s="241"/>
      <c r="E26" s="238"/>
      <c r="F26" s="238"/>
      <c r="G26" s="238"/>
      <c r="H26" s="242"/>
      <c r="I26" s="242"/>
      <c r="J26" s="242"/>
      <c r="K26" s="242"/>
      <c r="L26" s="242"/>
      <c r="M26" s="242"/>
      <c r="N26" s="242"/>
      <c r="O26" s="242"/>
      <c r="P26" s="242"/>
      <c r="Q26" s="242"/>
      <c r="R26" s="242"/>
      <c r="S26" s="242"/>
    </row>
    <row r="27" spans="1:19" s="35" customFormat="1" ht="25.5">
      <c r="A27" s="37" t="s">
        <v>103</v>
      </c>
      <c r="B27" s="16">
        <v>96</v>
      </c>
      <c r="C27" s="12"/>
      <c r="D27" s="8"/>
      <c r="E27" s="39">
        <v>75</v>
      </c>
      <c r="F27" s="22"/>
      <c r="G27" s="182">
        <f>G28+G29</f>
        <v>2.2593999999999999</v>
      </c>
      <c r="H27" s="39">
        <v>1.37</v>
      </c>
      <c r="I27" s="39">
        <v>1.75</v>
      </c>
      <c r="J27" s="39">
        <v>7.73</v>
      </c>
      <c r="K27" s="39">
        <v>37</v>
      </c>
      <c r="L27" s="39">
        <v>0.02</v>
      </c>
      <c r="M27" s="39">
        <v>7.32</v>
      </c>
      <c r="N27" s="39">
        <v>39</v>
      </c>
      <c r="O27" s="39">
        <v>2.36</v>
      </c>
      <c r="P27" s="39">
        <v>168.45</v>
      </c>
      <c r="Q27" s="39">
        <v>120.4</v>
      </c>
      <c r="R27" s="39">
        <v>26.4</v>
      </c>
      <c r="S27" s="39">
        <v>1.53</v>
      </c>
    </row>
    <row r="28" spans="1:19" s="35" customFormat="1">
      <c r="A28" s="11" t="s">
        <v>30</v>
      </c>
      <c r="B28" s="16">
        <v>96</v>
      </c>
      <c r="C28" s="12">
        <v>91</v>
      </c>
      <c r="D28" s="8">
        <f t="shared" ref="D28:D29" si="5">B28*C28/1000</f>
        <v>8.7360000000000007</v>
      </c>
      <c r="E28" s="7"/>
      <c r="F28" s="22">
        <v>18.399999999999999</v>
      </c>
      <c r="G28" s="22">
        <f t="shared" ref="G28:G29" si="6">C28*F28/1000</f>
        <v>1.6743999999999999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 ht="26.25" customHeight="1">
      <c r="A29" s="11" t="s">
        <v>25</v>
      </c>
      <c r="B29" s="16">
        <v>96</v>
      </c>
      <c r="C29" s="12">
        <v>5</v>
      </c>
      <c r="D29" s="8">
        <f t="shared" si="5"/>
        <v>0.48</v>
      </c>
      <c r="E29" s="7"/>
      <c r="F29" s="8">
        <v>117</v>
      </c>
      <c r="G29" s="8">
        <f t="shared" si="6"/>
        <v>0.58499999999999996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s="103" customFormat="1" ht="38.25">
      <c r="A30" s="90" t="s">
        <v>141</v>
      </c>
      <c r="B30" s="16">
        <v>96</v>
      </c>
      <c r="C30" s="202"/>
      <c r="D30" s="102"/>
      <c r="E30" s="101" t="s">
        <v>62</v>
      </c>
      <c r="F30" s="101"/>
      <c r="G30" s="102">
        <f>SUM(G31:G40)</f>
        <v>13.025549999999999</v>
      </c>
      <c r="H30" s="101">
        <v>1.8</v>
      </c>
      <c r="I30" s="101">
        <v>4.9800000000000004</v>
      </c>
      <c r="J30" s="101">
        <v>8.1300000000000008</v>
      </c>
      <c r="K30" s="101">
        <v>84.48</v>
      </c>
      <c r="L30" s="101">
        <v>0.08</v>
      </c>
      <c r="M30" s="101">
        <v>18.48</v>
      </c>
      <c r="N30" s="101"/>
      <c r="O30" s="101">
        <v>2.38</v>
      </c>
      <c r="P30" s="101">
        <v>33.979999999999997</v>
      </c>
      <c r="Q30" s="101">
        <v>47.43</v>
      </c>
      <c r="R30" s="101">
        <v>22.2</v>
      </c>
      <c r="S30" s="101">
        <v>0.83</v>
      </c>
    </row>
    <row r="31" spans="1:19" ht="15" customHeight="1">
      <c r="A31" s="147" t="s">
        <v>26</v>
      </c>
      <c r="B31" s="16">
        <v>96</v>
      </c>
      <c r="C31" s="200">
        <v>63</v>
      </c>
      <c r="D31" s="22">
        <f>B31*C31/1000</f>
        <v>6.048</v>
      </c>
      <c r="E31" s="7"/>
      <c r="F31" s="22">
        <v>18.3</v>
      </c>
      <c r="G31" s="22">
        <f>C31*F31/1000</f>
        <v>1.1529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27</v>
      </c>
      <c r="B32" s="16">
        <v>96</v>
      </c>
      <c r="C32" s="200">
        <v>40</v>
      </c>
      <c r="D32" s="22">
        <f t="shared" ref="D32:D56" si="7">B32*C32/1000</f>
        <v>3.84</v>
      </c>
      <c r="E32" s="7"/>
      <c r="F32" s="22">
        <v>16.899999999999999</v>
      </c>
      <c r="G32" s="22">
        <f t="shared" ref="G32:G38" si="8">C32*F32/1000</f>
        <v>0.67600000000000005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36</v>
      </c>
      <c r="B33" s="16">
        <v>96</v>
      </c>
      <c r="C33" s="200">
        <v>12</v>
      </c>
      <c r="D33" s="22">
        <f t="shared" si="7"/>
        <v>1.1519999999999999</v>
      </c>
      <c r="E33" s="7"/>
      <c r="F33" s="22">
        <v>24</v>
      </c>
      <c r="G33" s="22">
        <f t="shared" si="8"/>
        <v>0.28799999999999998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s="35" customFormat="1">
      <c r="A34" s="147" t="s">
        <v>130</v>
      </c>
      <c r="B34" s="16">
        <v>96</v>
      </c>
      <c r="C34" s="200">
        <v>46</v>
      </c>
      <c r="D34" s="22">
        <f t="shared" si="7"/>
        <v>4.4160000000000004</v>
      </c>
      <c r="E34" s="7"/>
      <c r="F34" s="22">
        <v>193</v>
      </c>
      <c r="G34" s="22">
        <f t="shared" si="8"/>
        <v>8.8780000000000001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24</v>
      </c>
      <c r="B35" s="16">
        <v>96</v>
      </c>
      <c r="C35" s="200">
        <v>3</v>
      </c>
      <c r="D35" s="22">
        <f t="shared" si="7"/>
        <v>0.28799999999999998</v>
      </c>
      <c r="E35" s="7"/>
      <c r="F35" s="22"/>
      <c r="G35" s="22">
        <f t="shared" si="8"/>
        <v>0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147" t="s">
        <v>28</v>
      </c>
      <c r="B36" s="16">
        <v>96</v>
      </c>
      <c r="C36" s="200">
        <v>13</v>
      </c>
      <c r="D36" s="22">
        <f t="shared" si="7"/>
        <v>1.248</v>
      </c>
      <c r="E36" s="7"/>
      <c r="F36" s="22">
        <v>22.4</v>
      </c>
      <c r="G36" s="22">
        <f t="shared" si="8"/>
        <v>0.29120000000000001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31</v>
      </c>
      <c r="B37" s="16">
        <v>96</v>
      </c>
      <c r="C37" s="200">
        <v>5</v>
      </c>
      <c r="D37" s="22">
        <f t="shared" si="7"/>
        <v>0.48</v>
      </c>
      <c r="E37" s="7"/>
      <c r="F37" s="22">
        <v>190.09</v>
      </c>
      <c r="G37" s="22">
        <f t="shared" si="8"/>
        <v>0.95045000000000002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75</v>
      </c>
      <c r="B38" s="16">
        <v>96</v>
      </c>
      <c r="C38" s="200">
        <v>3</v>
      </c>
      <c r="D38" s="22">
        <f t="shared" si="7"/>
        <v>0.28799999999999998</v>
      </c>
      <c r="E38" s="7"/>
      <c r="F38" s="22">
        <v>52</v>
      </c>
      <c r="G38" s="22">
        <f t="shared" si="8"/>
        <v>0.156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19</v>
      </c>
      <c r="B39" s="16">
        <v>96</v>
      </c>
      <c r="C39" s="200">
        <v>3</v>
      </c>
      <c r="D39" s="22">
        <f t="shared" si="7"/>
        <v>0.28799999999999998</v>
      </c>
      <c r="E39" s="7"/>
      <c r="F39" s="22">
        <v>16</v>
      </c>
      <c r="G39" s="22">
        <f t="shared" ref="G39:G40" si="9">C39*F39/1000</f>
        <v>4.8000000000000001E-2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34.5" customHeight="1">
      <c r="A40" s="85" t="s">
        <v>25</v>
      </c>
      <c r="B40" s="16">
        <v>96</v>
      </c>
      <c r="C40" s="198">
        <v>5</v>
      </c>
      <c r="D40" s="8">
        <f t="shared" si="7"/>
        <v>0.48</v>
      </c>
      <c r="E40" s="6"/>
      <c r="F40" s="22">
        <v>117</v>
      </c>
      <c r="G40" s="22">
        <f t="shared" si="9"/>
        <v>0.58499999999999996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</row>
    <row r="41" spans="1:19" ht="21" customHeight="1">
      <c r="A41" s="90" t="s">
        <v>188</v>
      </c>
      <c r="B41" s="16">
        <v>96</v>
      </c>
      <c r="C41" s="202"/>
      <c r="D41" s="100"/>
      <c r="E41" s="101" t="s">
        <v>290</v>
      </c>
      <c r="F41" s="101"/>
      <c r="G41" s="102">
        <f>SUM(G42:G47)</f>
        <v>34.619549999999997</v>
      </c>
      <c r="H41" s="101">
        <v>6.04</v>
      </c>
      <c r="I41" s="101">
        <v>6.17</v>
      </c>
      <c r="J41" s="101">
        <v>1.42</v>
      </c>
      <c r="K41" s="101">
        <v>85.34</v>
      </c>
      <c r="L41" s="101">
        <v>0.08</v>
      </c>
      <c r="M41" s="101">
        <v>0.27</v>
      </c>
      <c r="N41" s="101">
        <v>4.67</v>
      </c>
      <c r="O41" s="101">
        <v>0.93</v>
      </c>
      <c r="P41" s="101">
        <v>21.57</v>
      </c>
      <c r="Q41" s="101">
        <v>94.4</v>
      </c>
      <c r="R41" s="101">
        <v>26.67</v>
      </c>
      <c r="S41" s="101">
        <v>1.87</v>
      </c>
    </row>
    <row r="42" spans="1:19" ht="27" customHeight="1">
      <c r="A42" s="147" t="s">
        <v>189</v>
      </c>
      <c r="B42" s="16">
        <v>96</v>
      </c>
      <c r="C42" s="200">
        <v>75</v>
      </c>
      <c r="D42" s="22">
        <f t="shared" ref="D42:D47" si="10">B42*C42/1000</f>
        <v>7.2</v>
      </c>
      <c r="E42" s="7"/>
      <c r="F42" s="22">
        <v>370</v>
      </c>
      <c r="G42" s="22">
        <f>C42*F42/1000</f>
        <v>27.75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47" t="s">
        <v>190</v>
      </c>
      <c r="B43" s="16">
        <v>96</v>
      </c>
      <c r="C43" s="200">
        <v>18</v>
      </c>
      <c r="D43" s="22">
        <f t="shared" si="10"/>
        <v>1.728</v>
      </c>
      <c r="E43" s="7"/>
      <c r="F43" s="22">
        <v>67.569999999999993</v>
      </c>
      <c r="G43" s="22">
        <f t="shared" ref="G43:G47" si="11">C43*F43/1000</f>
        <v>1.2162599999999997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191</v>
      </c>
      <c r="B44" s="16">
        <v>96</v>
      </c>
      <c r="C44" s="200">
        <v>13.5</v>
      </c>
      <c r="D44" s="22">
        <f t="shared" si="10"/>
        <v>1.296</v>
      </c>
      <c r="E44" s="7"/>
      <c r="F44" s="22">
        <v>41</v>
      </c>
      <c r="G44" s="22">
        <f t="shared" si="11"/>
        <v>0.55349999999999999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41</v>
      </c>
      <c r="B45" s="16">
        <v>96</v>
      </c>
      <c r="C45" s="200">
        <v>7</v>
      </c>
      <c r="D45" s="22">
        <f t="shared" si="10"/>
        <v>0.67200000000000004</v>
      </c>
      <c r="E45" s="7"/>
      <c r="F45" s="22">
        <v>606.97</v>
      </c>
      <c r="G45" s="22">
        <f t="shared" si="11"/>
        <v>4.2487899999999996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19</v>
      </c>
      <c r="B46" s="16">
        <v>96</v>
      </c>
      <c r="C46" s="200">
        <v>2</v>
      </c>
      <c r="D46" s="22">
        <f t="shared" si="10"/>
        <v>0.192</v>
      </c>
      <c r="E46" s="7"/>
      <c r="F46" s="22">
        <v>16</v>
      </c>
      <c r="G46" s="22">
        <f t="shared" si="11"/>
        <v>3.2000000000000001E-2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24.75" customHeight="1">
      <c r="A47" s="85" t="s">
        <v>25</v>
      </c>
      <c r="B47" s="16">
        <v>96</v>
      </c>
      <c r="C47" s="198">
        <v>7</v>
      </c>
      <c r="D47" s="8">
        <f t="shared" si="10"/>
        <v>0.67200000000000004</v>
      </c>
      <c r="E47" s="6"/>
      <c r="F47" s="22">
        <v>117</v>
      </c>
      <c r="G47" s="22">
        <f t="shared" si="11"/>
        <v>0.81899999999999995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137</v>
      </c>
      <c r="B48" s="16">
        <v>96</v>
      </c>
      <c r="C48" s="108"/>
      <c r="D48" s="100"/>
      <c r="E48" s="101">
        <v>150</v>
      </c>
      <c r="F48" s="101"/>
      <c r="G48" s="102">
        <f>SUM(G49:G51)</f>
        <v>9.1387000000000018</v>
      </c>
      <c r="H48" s="102">
        <v>4.5</v>
      </c>
      <c r="I48" s="102">
        <v>2.2999999999999998</v>
      </c>
      <c r="J48" s="102">
        <v>25</v>
      </c>
      <c r="K48" s="102">
        <v>198</v>
      </c>
      <c r="L48" s="102">
        <v>0.2</v>
      </c>
      <c r="M48" s="102"/>
      <c r="N48" s="102"/>
      <c r="O48" s="102"/>
      <c r="P48" s="102">
        <v>9.8800000000000008</v>
      </c>
      <c r="Q48" s="102">
        <v>135.94999999999999</v>
      </c>
      <c r="R48" s="102">
        <v>140</v>
      </c>
      <c r="S48" s="102">
        <v>5.01</v>
      </c>
    </row>
    <row r="49" spans="1:19" s="35" customFormat="1">
      <c r="A49" s="11" t="s">
        <v>142</v>
      </c>
      <c r="B49" s="16">
        <v>96</v>
      </c>
      <c r="C49" s="12">
        <v>71</v>
      </c>
      <c r="D49" s="22">
        <f t="shared" si="7"/>
        <v>6.8159999999999998</v>
      </c>
      <c r="E49" s="7"/>
      <c r="F49" s="22">
        <v>43</v>
      </c>
      <c r="G49" s="22">
        <f>C49*F49/1000</f>
        <v>3.0529999999999999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11" t="s">
        <v>41</v>
      </c>
      <c r="B50" s="16">
        <v>96</v>
      </c>
      <c r="C50" s="12">
        <v>10</v>
      </c>
      <c r="D50" s="22">
        <f t="shared" si="7"/>
        <v>0.96</v>
      </c>
      <c r="E50" s="7"/>
      <c r="F50" s="22">
        <v>606.97</v>
      </c>
      <c r="G50" s="22">
        <f t="shared" ref="G50:G51" si="12">C50*F50/1000</f>
        <v>6.069700000000001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1" t="s">
        <v>19</v>
      </c>
      <c r="B51" s="16">
        <v>96</v>
      </c>
      <c r="C51" s="12">
        <v>1</v>
      </c>
      <c r="D51" s="22">
        <f t="shared" si="7"/>
        <v>9.6000000000000002E-2</v>
      </c>
      <c r="E51" s="7"/>
      <c r="F51" s="22">
        <v>16</v>
      </c>
      <c r="G51" s="22">
        <f t="shared" si="12"/>
        <v>1.6E-2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103" customFormat="1" ht="25.5" customHeight="1">
      <c r="A52" s="90" t="s">
        <v>72</v>
      </c>
      <c r="B52" s="16">
        <v>96</v>
      </c>
      <c r="C52" s="202"/>
      <c r="D52" s="100">
        <f t="shared" si="7"/>
        <v>0</v>
      </c>
      <c r="E52" s="101">
        <v>200</v>
      </c>
      <c r="F52" s="101"/>
      <c r="G52" s="102">
        <f>SUM(G53:G54)</f>
        <v>2.66</v>
      </c>
      <c r="H52" s="102">
        <v>1.1599999999999999</v>
      </c>
      <c r="I52" s="102">
        <v>0.3</v>
      </c>
      <c r="J52" s="102">
        <v>47.26</v>
      </c>
      <c r="K52" s="102">
        <v>196.38</v>
      </c>
      <c r="L52" s="102">
        <v>0.02</v>
      </c>
      <c r="M52" s="102">
        <v>0.8</v>
      </c>
      <c r="N52" s="102"/>
      <c r="O52" s="102">
        <v>0.2</v>
      </c>
      <c r="P52" s="102">
        <v>32.479999999999997</v>
      </c>
      <c r="Q52" s="102">
        <v>23.44</v>
      </c>
      <c r="R52" s="102">
        <v>33</v>
      </c>
      <c r="S52" s="102">
        <v>0.96</v>
      </c>
    </row>
    <row r="53" spans="1:19" ht="15" customHeight="1">
      <c r="A53" s="147" t="s">
        <v>76</v>
      </c>
      <c r="B53" s="16">
        <v>96</v>
      </c>
      <c r="C53" s="200">
        <v>20</v>
      </c>
      <c r="D53" s="22">
        <f t="shared" si="7"/>
        <v>1.92</v>
      </c>
      <c r="E53" s="7"/>
      <c r="F53" s="22">
        <v>83</v>
      </c>
      <c r="G53" s="22">
        <f>C53*F53/1000</f>
        <v>1.66</v>
      </c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19" s="103" customFormat="1" ht="15" customHeight="1">
      <c r="A54" s="85" t="s">
        <v>22</v>
      </c>
      <c r="B54" s="16">
        <v>96</v>
      </c>
      <c r="C54" s="198">
        <v>20</v>
      </c>
      <c r="D54" s="8">
        <f t="shared" si="7"/>
        <v>1.92</v>
      </c>
      <c r="E54" s="6"/>
      <c r="F54" s="22">
        <v>50</v>
      </c>
      <c r="G54" s="22">
        <f t="shared" ref="G54" si="13">C54*F54/1000</f>
        <v>1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ht="15" customHeight="1">
      <c r="A55" s="97" t="s">
        <v>44</v>
      </c>
      <c r="B55" s="16">
        <v>96</v>
      </c>
      <c r="C55" s="99"/>
      <c r="D55" s="100">
        <f t="shared" si="7"/>
        <v>0</v>
      </c>
      <c r="E55" s="101">
        <v>90</v>
      </c>
      <c r="F55" s="101"/>
      <c r="G55" s="102">
        <f>SUM(G56)</f>
        <v>1.968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112">
        <v>0.04</v>
      </c>
      <c r="M55" s="112"/>
      <c r="N55" s="112"/>
      <c r="O55" s="112">
        <v>0.36</v>
      </c>
      <c r="P55" s="112">
        <v>9.1999999999999993</v>
      </c>
      <c r="Q55" s="112">
        <v>42.4</v>
      </c>
      <c r="R55" s="112">
        <v>10</v>
      </c>
      <c r="S55" s="112">
        <v>1.24</v>
      </c>
    </row>
    <row r="56" spans="1:19" s="96" customFormat="1" ht="15" customHeight="1">
      <c r="A56" s="10" t="s">
        <v>43</v>
      </c>
      <c r="B56" s="16">
        <v>96</v>
      </c>
      <c r="C56" s="9">
        <v>48</v>
      </c>
      <c r="D56" s="8">
        <f t="shared" si="7"/>
        <v>4.6079999999999997</v>
      </c>
      <c r="E56" s="6"/>
      <c r="F56" s="8">
        <v>41</v>
      </c>
      <c r="G56" s="8">
        <f>C56*F56/1000</f>
        <v>1.968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s="40" customFormat="1" ht="15" customHeight="1">
      <c r="A57" s="24"/>
      <c r="B57" s="16">
        <v>96</v>
      </c>
      <c r="C57" s="25"/>
      <c r="D57" s="64"/>
      <c r="E57" s="26"/>
      <c r="F57" s="26"/>
      <c r="G57" s="26"/>
      <c r="H57" s="23">
        <f>SUM(H30:H56)</f>
        <v>21.96</v>
      </c>
      <c r="I57" s="23">
        <f>SUM(I30:I56)</f>
        <v>16.259999999999998</v>
      </c>
      <c r="J57" s="23">
        <f>SUM(J30:J56)</f>
        <v>126.14</v>
      </c>
      <c r="K57" s="23">
        <f>SUM(K30:K56)</f>
        <v>750.2</v>
      </c>
      <c r="L57" s="23">
        <f t="shared" ref="L57:S57" si="14">SUM(L30:L56)</f>
        <v>0.42</v>
      </c>
      <c r="M57" s="23">
        <f t="shared" si="14"/>
        <v>19.55</v>
      </c>
      <c r="N57" s="23">
        <f t="shared" si="14"/>
        <v>4.67</v>
      </c>
      <c r="O57" s="23">
        <f t="shared" si="14"/>
        <v>3.87</v>
      </c>
      <c r="P57" s="23">
        <f t="shared" si="14"/>
        <v>107.11</v>
      </c>
      <c r="Q57" s="23">
        <f t="shared" si="14"/>
        <v>343.61999999999995</v>
      </c>
      <c r="R57" s="23">
        <f t="shared" si="14"/>
        <v>231.87</v>
      </c>
      <c r="S57" s="23">
        <f t="shared" si="14"/>
        <v>9.91</v>
      </c>
    </row>
    <row r="58" spans="1:19" ht="15" customHeight="1">
      <c r="A58" s="119" t="s">
        <v>13</v>
      </c>
      <c r="B58" s="16">
        <v>96</v>
      </c>
      <c r="C58" s="127"/>
      <c r="D58" s="128"/>
      <c r="E58" s="120"/>
      <c r="F58" s="120"/>
      <c r="G58" s="120"/>
      <c r="H58" s="121"/>
      <c r="I58" s="121"/>
      <c r="J58" s="121"/>
      <c r="K58" s="122"/>
      <c r="L58" s="122"/>
      <c r="M58" s="122"/>
      <c r="N58" s="122"/>
      <c r="O58" s="122"/>
      <c r="P58" s="122"/>
      <c r="Q58" s="122"/>
      <c r="R58" s="122"/>
      <c r="S58" s="122"/>
    </row>
    <row r="59" spans="1:19" ht="15" customHeight="1">
      <c r="A59" s="90" t="s">
        <v>74</v>
      </c>
      <c r="B59" s="16">
        <v>96</v>
      </c>
      <c r="C59" s="92"/>
      <c r="D59" s="93"/>
      <c r="E59" s="94">
        <v>250</v>
      </c>
      <c r="F59" s="94"/>
      <c r="G59" s="102">
        <f>SUM(G60)</f>
        <v>15.113000000000001</v>
      </c>
      <c r="H59" s="93">
        <v>1.53</v>
      </c>
      <c r="I59" s="93">
        <v>0.34</v>
      </c>
      <c r="J59" s="93">
        <v>13.77</v>
      </c>
      <c r="K59" s="95">
        <v>135</v>
      </c>
      <c r="L59" s="95">
        <v>0.04</v>
      </c>
      <c r="M59" s="95">
        <v>64.290000000000006</v>
      </c>
      <c r="N59" s="95"/>
      <c r="O59" s="95">
        <v>0.21</v>
      </c>
      <c r="P59" s="95">
        <v>59.5</v>
      </c>
      <c r="Q59" s="95">
        <v>18.7</v>
      </c>
      <c r="R59" s="95">
        <v>13.93</v>
      </c>
      <c r="S59" s="95">
        <v>0.32</v>
      </c>
    </row>
    <row r="60" spans="1:19" ht="15" customHeight="1">
      <c r="A60" s="85" t="s">
        <v>74</v>
      </c>
      <c r="B60" s="16">
        <v>96</v>
      </c>
      <c r="C60" s="87">
        <v>170</v>
      </c>
      <c r="D60" s="88">
        <f>C60*B60/1000</f>
        <v>16.32</v>
      </c>
      <c r="E60" s="4"/>
      <c r="F60" s="4">
        <v>88.9</v>
      </c>
      <c r="G60" s="8">
        <f>C60*F60/1000</f>
        <v>15.113000000000001</v>
      </c>
      <c r="H60" s="88"/>
      <c r="I60" s="88"/>
      <c r="J60" s="88"/>
      <c r="K60" s="89"/>
      <c r="L60" s="89"/>
      <c r="M60" s="89"/>
      <c r="N60" s="89"/>
      <c r="O60" s="89"/>
      <c r="P60" s="89"/>
      <c r="Q60" s="89"/>
      <c r="R60" s="89"/>
      <c r="S60" s="89"/>
    </row>
    <row r="61" spans="1:19">
      <c r="A61" s="90" t="s">
        <v>88</v>
      </c>
      <c r="B61" s="16">
        <v>96</v>
      </c>
      <c r="C61" s="92"/>
      <c r="D61" s="93"/>
      <c r="E61" s="94">
        <v>200</v>
      </c>
      <c r="F61" s="94"/>
      <c r="G61" s="102">
        <f>SUM(G62)</f>
        <v>14.257269999999998</v>
      </c>
      <c r="H61" s="93">
        <v>1.53</v>
      </c>
      <c r="I61" s="93">
        <v>0.34</v>
      </c>
      <c r="J61" s="93">
        <v>13.77</v>
      </c>
      <c r="K61" s="95">
        <v>61.2</v>
      </c>
      <c r="L61" s="95">
        <v>0.08</v>
      </c>
      <c r="M61" s="95">
        <v>2.6</v>
      </c>
      <c r="N61" s="95">
        <v>40</v>
      </c>
      <c r="O61" s="95"/>
      <c r="P61" s="95">
        <v>240</v>
      </c>
      <c r="Q61" s="95">
        <v>180</v>
      </c>
      <c r="R61" s="95">
        <v>28</v>
      </c>
      <c r="S61" s="95">
        <v>0.2</v>
      </c>
    </row>
    <row r="62" spans="1:19">
      <c r="A62" s="13" t="s">
        <v>88</v>
      </c>
      <c r="B62" s="16">
        <v>96</v>
      </c>
      <c r="C62" s="193">
        <v>211</v>
      </c>
      <c r="D62" s="51">
        <f>C62*B62/1000</f>
        <v>20.256</v>
      </c>
      <c r="E62" s="14"/>
      <c r="F62" s="14">
        <v>67.569999999999993</v>
      </c>
      <c r="G62" s="8">
        <f>C62*F62/1000</f>
        <v>14.257269999999998</v>
      </c>
      <c r="H62" s="51"/>
      <c r="I62" s="51"/>
      <c r="J62" s="51"/>
      <c r="K62" s="51"/>
      <c r="L62" s="51"/>
      <c r="M62" s="51"/>
      <c r="N62" s="51"/>
      <c r="O62" s="51"/>
      <c r="P62" s="51"/>
      <c r="Q62" s="51"/>
      <c r="R62" s="51"/>
      <c r="S62" s="51"/>
    </row>
    <row r="63" spans="1:19">
      <c r="A63" s="27"/>
      <c r="B63" s="65"/>
      <c r="C63" s="28"/>
      <c r="D63" s="67"/>
      <c r="E63" s="30"/>
      <c r="F63" s="30"/>
      <c r="G63" s="30"/>
      <c r="H63" s="15">
        <f>SUM(H59:H62)</f>
        <v>3.06</v>
      </c>
      <c r="I63" s="15">
        <f t="shared" ref="I63:S63" si="15">SUM(I59:I62)</f>
        <v>0.68</v>
      </c>
      <c r="J63" s="15">
        <f t="shared" si="15"/>
        <v>27.54</v>
      </c>
      <c r="K63" s="15">
        <f t="shared" si="15"/>
        <v>196.2</v>
      </c>
      <c r="L63" s="15">
        <f t="shared" si="15"/>
        <v>0.12</v>
      </c>
      <c r="M63" s="15">
        <f t="shared" si="15"/>
        <v>66.89</v>
      </c>
      <c r="N63" s="15">
        <f t="shared" si="15"/>
        <v>40</v>
      </c>
      <c r="O63" s="15">
        <f t="shared" si="15"/>
        <v>0.21</v>
      </c>
      <c r="P63" s="15">
        <f t="shared" si="15"/>
        <v>299.5</v>
      </c>
      <c r="Q63" s="15">
        <f t="shared" si="15"/>
        <v>198.7</v>
      </c>
      <c r="R63" s="15">
        <f t="shared" si="15"/>
        <v>41.93</v>
      </c>
      <c r="S63" s="15">
        <f t="shared" si="15"/>
        <v>0.52</v>
      </c>
    </row>
    <row r="64" spans="1:19">
      <c r="A64" s="56"/>
      <c r="B64" s="56"/>
      <c r="C64" s="56"/>
      <c r="D64" s="56"/>
      <c r="E64" s="56"/>
      <c r="F64" s="57" t="s">
        <v>46</v>
      </c>
      <c r="G64" s="49">
        <f>E66*E67</f>
        <v>14297.019840000001</v>
      </c>
      <c r="H64" s="153">
        <f t="shared" ref="H64:S64" si="16">H25+H57+H63</f>
        <v>57.480000000000004</v>
      </c>
      <c r="I64" s="153">
        <f t="shared" si="16"/>
        <v>50.33</v>
      </c>
      <c r="J64" s="153">
        <f t="shared" si="16"/>
        <v>244.63</v>
      </c>
      <c r="K64" s="153">
        <f t="shared" si="16"/>
        <v>1747.51</v>
      </c>
      <c r="L64" s="153">
        <f t="shared" si="16"/>
        <v>0.69</v>
      </c>
      <c r="M64" s="153">
        <f t="shared" si="16"/>
        <v>88.13</v>
      </c>
      <c r="N64" s="153">
        <f t="shared" si="16"/>
        <v>152.67000000000002</v>
      </c>
      <c r="O64" s="153">
        <f t="shared" si="16"/>
        <v>5.78</v>
      </c>
      <c r="P64" s="153">
        <f t="shared" si="16"/>
        <v>778.54000000000008</v>
      </c>
      <c r="Q64" s="153">
        <f t="shared" si="16"/>
        <v>1009.23</v>
      </c>
      <c r="R64" s="153">
        <f t="shared" si="16"/>
        <v>345.56</v>
      </c>
      <c r="S64" s="153">
        <f t="shared" si="16"/>
        <v>14.27</v>
      </c>
    </row>
    <row r="66" spans="1:9" ht="15" customHeight="1">
      <c r="A66" s="2" t="s">
        <v>47</v>
      </c>
      <c r="E66" s="175">
        <v>96</v>
      </c>
      <c r="F66" s="2" t="s">
        <v>48</v>
      </c>
    </row>
    <row r="67" spans="1:9">
      <c r="A67" s="2" t="s">
        <v>49</v>
      </c>
      <c r="E67" s="174">
        <f>SUM(G9+G19+G23+G27+G30+G41+G48+G52+G59+G55+G61)</f>
        <v>148.92729</v>
      </c>
      <c r="F67" s="2" t="s">
        <v>50</v>
      </c>
    </row>
    <row r="69" spans="1:9">
      <c r="A69" s="2" t="s">
        <v>262</v>
      </c>
      <c r="B69" s="3" t="s">
        <v>292</v>
      </c>
      <c r="E69" s="2" t="s">
        <v>51</v>
      </c>
      <c r="H69" s="3"/>
      <c r="I69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4" zoomScale="87" zoomScaleNormal="110" zoomScaleSheetLayoutView="87" workbookViewId="0">
      <selection activeCell="H42" sqref="H42"/>
    </sheetView>
  </sheetViews>
  <sheetFormatPr defaultColWidth="8.85546875" defaultRowHeight="12.75"/>
  <cols>
    <col min="1" max="1" width="19.85546875" style="2" customWidth="1"/>
    <col min="2" max="2" width="10.42578125" style="2" customWidth="1"/>
    <col min="3" max="6" width="9.7109375" style="2" customWidth="1"/>
    <col min="7" max="7" width="11.85546875" style="2" customWidth="1"/>
    <col min="8" max="11" width="9.7109375" style="2" customWidth="1"/>
    <col min="12" max="13" width="8.85546875" style="2"/>
    <col min="14" max="14" width="9" style="2" bestFit="1" customWidth="1"/>
    <col min="15" max="15" width="8.85546875" style="2"/>
    <col min="16" max="16" width="8.5703125" style="2" customWidth="1"/>
    <col min="17" max="17" width="9.42578125" style="2" customWidth="1"/>
    <col min="18" max="18" width="9" style="2" bestFit="1" customWidth="1"/>
    <col min="19" max="16384" width="8.85546875" style="2"/>
  </cols>
  <sheetData>
    <row r="1" spans="1:19" ht="35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80</v>
      </c>
      <c r="I5" s="275"/>
      <c r="J5" s="275"/>
      <c r="K5" s="275"/>
    </row>
    <row r="6" spans="1:19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15" customHeight="1">
      <c r="A8" s="18" t="s">
        <v>11</v>
      </c>
      <c r="B8" s="19">
        <v>155</v>
      </c>
      <c r="C8" s="20"/>
      <c r="D8" s="20"/>
      <c r="E8" s="20"/>
      <c r="F8" s="20"/>
      <c r="G8" s="20"/>
      <c r="H8" s="20"/>
      <c r="I8" s="20"/>
      <c r="J8" s="20"/>
      <c r="K8" s="21"/>
      <c r="L8" s="21"/>
      <c r="M8" s="21"/>
      <c r="N8" s="21"/>
      <c r="O8" s="21"/>
      <c r="P8" s="21"/>
      <c r="Q8" s="21"/>
      <c r="R8" s="21"/>
      <c r="S8" s="21"/>
    </row>
    <row r="9" spans="1:19" s="103" customFormat="1" ht="40.15" customHeight="1">
      <c r="A9" s="90" t="s">
        <v>173</v>
      </c>
      <c r="B9" s="98">
        <v>155</v>
      </c>
      <c r="C9" s="199"/>
      <c r="D9" s="101"/>
      <c r="E9" s="101" t="s">
        <v>221</v>
      </c>
      <c r="F9" s="101"/>
      <c r="G9" s="102">
        <f>SUM(G10:G18)</f>
        <v>65.608230000000006</v>
      </c>
      <c r="H9" s="102">
        <v>16.5</v>
      </c>
      <c r="I9" s="102">
        <v>29.55</v>
      </c>
      <c r="J9" s="102">
        <v>36.450000000000003</v>
      </c>
      <c r="K9" s="102">
        <v>469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>
      <c r="A10" s="147" t="s">
        <v>41</v>
      </c>
      <c r="B10" s="98">
        <v>155</v>
      </c>
      <c r="C10" s="200">
        <v>6</v>
      </c>
      <c r="D10" s="22">
        <f t="shared" ref="D10:D18" si="0">B10*C10/1000</f>
        <v>0.93</v>
      </c>
      <c r="E10" s="7"/>
      <c r="F10" s="22">
        <v>606.97</v>
      </c>
      <c r="G10" s="22">
        <f t="shared" ref="G10:G18" si="1">C10*F10/1000</f>
        <v>3.6418200000000001</v>
      </c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19" ht="15" customHeight="1">
      <c r="A11" s="147" t="s">
        <v>22</v>
      </c>
      <c r="B11" s="98">
        <v>155</v>
      </c>
      <c r="C11" s="200">
        <v>12</v>
      </c>
      <c r="D11" s="22">
        <f t="shared" si="0"/>
        <v>1.86</v>
      </c>
      <c r="E11" s="7"/>
      <c r="F11" s="22">
        <v>50</v>
      </c>
      <c r="G11" s="22">
        <f t="shared" si="1"/>
        <v>0.6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57</v>
      </c>
      <c r="B12" s="98">
        <v>155</v>
      </c>
      <c r="C12" s="200">
        <v>9</v>
      </c>
      <c r="D12" s="22">
        <f t="shared" si="0"/>
        <v>1.395</v>
      </c>
      <c r="E12" s="7"/>
      <c r="F12" s="22">
        <v>40</v>
      </c>
      <c r="G12" s="22">
        <f t="shared" si="1"/>
        <v>0.36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147" t="s">
        <v>66</v>
      </c>
      <c r="B13" s="98">
        <v>155</v>
      </c>
      <c r="C13" s="200">
        <v>141</v>
      </c>
      <c r="D13" s="22">
        <f t="shared" si="0"/>
        <v>21.855</v>
      </c>
      <c r="E13" s="7"/>
      <c r="F13" s="22">
        <v>390.07</v>
      </c>
      <c r="G13" s="22">
        <f t="shared" si="1"/>
        <v>54.999870000000001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147" t="s">
        <v>67</v>
      </c>
      <c r="B14" s="98">
        <v>155</v>
      </c>
      <c r="C14" s="200">
        <v>6</v>
      </c>
      <c r="D14" s="22">
        <f t="shared" si="0"/>
        <v>0.93</v>
      </c>
      <c r="E14" s="7"/>
      <c r="F14" s="22">
        <v>7</v>
      </c>
      <c r="G14" s="22">
        <f t="shared" si="1"/>
        <v>4.2000000000000003E-2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19" ht="15" customHeight="1">
      <c r="A15" s="147" t="s">
        <v>31</v>
      </c>
      <c r="B15" s="98">
        <v>155</v>
      </c>
      <c r="C15" s="200">
        <v>6</v>
      </c>
      <c r="D15" s="22">
        <f t="shared" si="0"/>
        <v>0.93</v>
      </c>
      <c r="E15" s="7"/>
      <c r="F15" s="22">
        <v>190.09</v>
      </c>
      <c r="G15" s="22">
        <f t="shared" si="1"/>
        <v>1.1405399999999999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19" ht="15" customHeight="1">
      <c r="A16" s="147" t="s">
        <v>120</v>
      </c>
      <c r="B16" s="98">
        <v>155</v>
      </c>
      <c r="C16" s="200">
        <v>3.0000000000000001E-3</v>
      </c>
      <c r="D16" s="22">
        <f t="shared" si="0"/>
        <v>4.6500000000000003E-4</v>
      </c>
      <c r="E16" s="7"/>
      <c r="F16" s="22"/>
      <c r="G16" s="22">
        <f t="shared" si="1"/>
        <v>0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35" customFormat="1" ht="15" customHeight="1">
      <c r="A17" s="147" t="s">
        <v>291</v>
      </c>
      <c r="B17" s="98">
        <v>155</v>
      </c>
      <c r="C17" s="200">
        <v>30</v>
      </c>
      <c r="D17" s="22">
        <f t="shared" si="0"/>
        <v>4.6500000000000004</v>
      </c>
      <c r="E17" s="7"/>
      <c r="F17" s="22">
        <v>160.80000000000001</v>
      </c>
      <c r="G17" s="22">
        <f t="shared" si="1"/>
        <v>4.8239999999999998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ht="25.5">
      <c r="A18" s="85" t="s">
        <v>77</v>
      </c>
      <c r="B18" s="98">
        <v>155</v>
      </c>
      <c r="C18" s="198">
        <v>6</v>
      </c>
      <c r="D18" s="22">
        <f t="shared" si="0"/>
        <v>0.93</v>
      </c>
      <c r="E18" s="6"/>
      <c r="F18" s="22">
        <v>0</v>
      </c>
      <c r="G18" s="22">
        <f t="shared" si="1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" customHeight="1">
      <c r="A19" s="97" t="s">
        <v>69</v>
      </c>
      <c r="B19" s="98">
        <v>155</v>
      </c>
      <c r="C19" s="108"/>
      <c r="D19" s="102"/>
      <c r="E19" s="101">
        <v>200</v>
      </c>
      <c r="F19" s="101"/>
      <c r="G19" s="102">
        <f>SUM(G20:G22)</f>
        <v>8.456999999999999</v>
      </c>
      <c r="H19" s="102">
        <v>3.78</v>
      </c>
      <c r="I19" s="102">
        <v>0.67</v>
      </c>
      <c r="J19" s="102">
        <v>26</v>
      </c>
      <c r="K19" s="102">
        <v>125.11</v>
      </c>
      <c r="L19" s="102">
        <v>0.02</v>
      </c>
      <c r="M19" s="102">
        <v>1.33</v>
      </c>
      <c r="N19" s="102"/>
      <c r="O19" s="102"/>
      <c r="P19" s="102">
        <v>133.33000000000001</v>
      </c>
      <c r="Q19" s="102">
        <v>111.11</v>
      </c>
      <c r="R19" s="102">
        <v>25.56</v>
      </c>
      <c r="S19" s="102">
        <v>2</v>
      </c>
    </row>
    <row r="20" spans="1:19" ht="15" customHeight="1">
      <c r="A20" s="11" t="s">
        <v>70</v>
      </c>
      <c r="B20" s="98">
        <v>155</v>
      </c>
      <c r="C20" s="12">
        <v>4</v>
      </c>
      <c r="D20" s="22">
        <f>B20*C20/1000</f>
        <v>0.62</v>
      </c>
      <c r="E20" s="7"/>
      <c r="F20" s="22">
        <v>175</v>
      </c>
      <c r="G20" s="22">
        <f>C20*F20/1000</f>
        <v>0.7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s="35" customFormat="1">
      <c r="A21" s="11" t="s">
        <v>58</v>
      </c>
      <c r="B21" s="98">
        <v>155</v>
      </c>
      <c r="C21" s="12">
        <v>100</v>
      </c>
      <c r="D21" s="22">
        <f t="shared" ref="D21:D22" si="2">B21*C21/1000</f>
        <v>15.5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10" t="s">
        <v>22</v>
      </c>
      <c r="B22" s="98">
        <v>155</v>
      </c>
      <c r="C22" s="9">
        <v>20</v>
      </c>
      <c r="D22" s="22">
        <f t="shared" si="2"/>
        <v>3.1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>
      <c r="A23" s="97" t="s">
        <v>139</v>
      </c>
      <c r="B23" s="98">
        <v>155</v>
      </c>
      <c r="C23" s="108"/>
      <c r="D23" s="102"/>
      <c r="E23" s="101">
        <v>120</v>
      </c>
      <c r="F23" s="101"/>
      <c r="G23" s="102">
        <f>SUM(G24)</f>
        <v>4.92</v>
      </c>
      <c r="H23" s="101">
        <v>12.18</v>
      </c>
      <c r="I23" s="101">
        <v>3.17</v>
      </c>
      <c r="J23" s="101">
        <v>28.5</v>
      </c>
      <c r="K23" s="102">
        <v>363</v>
      </c>
      <c r="L23" s="102">
        <v>0.02</v>
      </c>
      <c r="M23" s="102"/>
      <c r="N23" s="102"/>
      <c r="O23" s="102">
        <v>0.26</v>
      </c>
      <c r="P23" s="102">
        <v>4.5999999999999996</v>
      </c>
      <c r="Q23" s="102">
        <v>17.399999999999999</v>
      </c>
      <c r="R23" s="102">
        <v>6.6</v>
      </c>
      <c r="S23" s="102">
        <v>0.22</v>
      </c>
    </row>
    <row r="24" spans="1:19" ht="15" customHeight="1">
      <c r="A24" s="10" t="s">
        <v>139</v>
      </c>
      <c r="B24" s="98">
        <v>155</v>
      </c>
      <c r="C24" s="9">
        <v>120</v>
      </c>
      <c r="D24" s="8">
        <f>B24*C24/1000</f>
        <v>18.600000000000001</v>
      </c>
      <c r="E24" s="6"/>
      <c r="F24" s="8">
        <v>41</v>
      </c>
      <c r="G24" s="8">
        <f>C24*F24/1000</f>
        <v>4.92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15" customHeight="1">
      <c r="A25" s="24"/>
      <c r="B25" s="63"/>
      <c r="C25" s="25"/>
      <c r="D25" s="64"/>
      <c r="E25" s="26"/>
      <c r="F25" s="26"/>
      <c r="G25" s="26"/>
      <c r="H25" s="23">
        <f>SUM(H9:H24)</f>
        <v>32.46</v>
      </c>
      <c r="I25" s="23">
        <f>SUM(I9:I24)</f>
        <v>33.39</v>
      </c>
      <c r="J25" s="23">
        <f>SUM(J9:J24)</f>
        <v>90.95</v>
      </c>
      <c r="K25" s="23">
        <f>SUM(K9:K24)</f>
        <v>957.11</v>
      </c>
      <c r="L25" s="23">
        <f t="shared" ref="L25:S25" si="4">SUM(L9:L24)</f>
        <v>0.15</v>
      </c>
      <c r="M25" s="23">
        <f t="shared" si="4"/>
        <v>1.69</v>
      </c>
      <c r="N25" s="23">
        <f t="shared" si="4"/>
        <v>108</v>
      </c>
      <c r="O25" s="23">
        <f t="shared" si="4"/>
        <v>1.7</v>
      </c>
      <c r="P25" s="23">
        <f t="shared" si="4"/>
        <v>371.93000000000006</v>
      </c>
      <c r="Q25" s="23">
        <f t="shared" si="4"/>
        <v>466.90999999999997</v>
      </c>
      <c r="R25" s="23">
        <f t="shared" si="4"/>
        <v>71.759999999999991</v>
      </c>
      <c r="S25" s="23">
        <f t="shared" si="4"/>
        <v>3.8400000000000003</v>
      </c>
    </row>
    <row r="26" spans="1:19" s="35" customFormat="1">
      <c r="A26" s="238" t="s">
        <v>12</v>
      </c>
      <c r="B26" s="239">
        <v>155</v>
      </c>
      <c r="C26" s="240"/>
      <c r="D26" s="241"/>
      <c r="E26" s="238"/>
      <c r="F26" s="238"/>
      <c r="G26" s="238"/>
      <c r="H26" s="242"/>
      <c r="I26" s="242"/>
      <c r="J26" s="242"/>
      <c r="K26" s="242"/>
      <c r="L26" s="242"/>
      <c r="M26" s="242"/>
      <c r="N26" s="242"/>
      <c r="O26" s="242"/>
      <c r="P26" s="242"/>
      <c r="Q26" s="242"/>
      <c r="R26" s="242"/>
      <c r="S26" s="242"/>
    </row>
    <row r="27" spans="1:19" s="35" customFormat="1" ht="25.5">
      <c r="A27" s="37" t="s">
        <v>103</v>
      </c>
      <c r="B27" s="16">
        <v>155</v>
      </c>
      <c r="C27" s="12"/>
      <c r="D27" s="8"/>
      <c r="E27" s="39">
        <v>100</v>
      </c>
      <c r="F27" s="22"/>
      <c r="G27" s="182">
        <f>G28+G29</f>
        <v>2.8113999999999995</v>
      </c>
      <c r="H27" s="39">
        <v>1.37</v>
      </c>
      <c r="I27" s="39">
        <v>1.75</v>
      </c>
      <c r="J27" s="39">
        <v>7.73</v>
      </c>
      <c r="K27" s="39">
        <v>49</v>
      </c>
      <c r="L27" s="39">
        <v>0.02</v>
      </c>
      <c r="M27" s="39">
        <v>7.32</v>
      </c>
      <c r="N27" s="39">
        <v>39</v>
      </c>
      <c r="O27" s="39">
        <v>2.36</v>
      </c>
      <c r="P27" s="39">
        <v>168.45</v>
      </c>
      <c r="Q27" s="39">
        <v>120.4</v>
      </c>
      <c r="R27" s="39">
        <v>26.4</v>
      </c>
      <c r="S27" s="39">
        <v>1.53</v>
      </c>
    </row>
    <row r="28" spans="1:19" s="35" customFormat="1">
      <c r="A28" s="11" t="s">
        <v>30</v>
      </c>
      <c r="B28" s="16">
        <v>155</v>
      </c>
      <c r="C28" s="12">
        <v>121</v>
      </c>
      <c r="D28" s="8">
        <f t="shared" ref="D28:D29" si="5">B28*C28/1000</f>
        <v>18.754999999999999</v>
      </c>
      <c r="E28" s="7"/>
      <c r="F28" s="22">
        <v>18.399999999999999</v>
      </c>
      <c r="G28" s="22">
        <f t="shared" ref="G28:G29" si="6">C28*F28/1000</f>
        <v>2.2263999999999995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 ht="30.75" customHeight="1">
      <c r="A29" s="11" t="s">
        <v>25</v>
      </c>
      <c r="B29" s="16">
        <v>155</v>
      </c>
      <c r="C29" s="12">
        <v>5</v>
      </c>
      <c r="D29" s="8">
        <f t="shared" si="5"/>
        <v>0.77500000000000002</v>
      </c>
      <c r="E29" s="7"/>
      <c r="F29" s="8">
        <v>117</v>
      </c>
      <c r="G29" s="8">
        <f t="shared" si="6"/>
        <v>0.58499999999999996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s="103" customFormat="1" ht="38.25">
      <c r="A30" s="90" t="s">
        <v>141</v>
      </c>
      <c r="B30" s="16">
        <v>155</v>
      </c>
      <c r="C30" s="202"/>
      <c r="D30" s="102"/>
      <c r="E30" s="101" t="s">
        <v>62</v>
      </c>
      <c r="F30" s="101"/>
      <c r="G30" s="102">
        <f>SUM(G31:G40)</f>
        <v>13.025549999999999</v>
      </c>
      <c r="H30" s="101">
        <v>1.8</v>
      </c>
      <c r="I30" s="101">
        <v>4.9800000000000004</v>
      </c>
      <c r="J30" s="101">
        <v>8.1300000000000008</v>
      </c>
      <c r="K30" s="101">
        <v>84.48</v>
      </c>
      <c r="L30" s="101">
        <v>0.08</v>
      </c>
      <c r="M30" s="101">
        <v>18.48</v>
      </c>
      <c r="N30" s="101"/>
      <c r="O30" s="101">
        <v>2.38</v>
      </c>
      <c r="P30" s="101">
        <v>33.979999999999997</v>
      </c>
      <c r="Q30" s="101">
        <v>47.43</v>
      </c>
      <c r="R30" s="101">
        <v>22.2</v>
      </c>
      <c r="S30" s="101">
        <v>0.83</v>
      </c>
    </row>
    <row r="31" spans="1:19" ht="15" customHeight="1">
      <c r="A31" s="147" t="s">
        <v>26</v>
      </c>
      <c r="B31" s="16">
        <v>155</v>
      </c>
      <c r="C31" s="200">
        <v>63</v>
      </c>
      <c r="D31" s="22">
        <f>B31*C31/1000</f>
        <v>9.7650000000000006</v>
      </c>
      <c r="E31" s="7"/>
      <c r="F31" s="22">
        <v>18.3</v>
      </c>
      <c r="G31" s="22">
        <f>C31*F31/1000</f>
        <v>1.1529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27</v>
      </c>
      <c r="B32" s="16">
        <v>155</v>
      </c>
      <c r="C32" s="200">
        <v>40</v>
      </c>
      <c r="D32" s="22">
        <f t="shared" ref="D32:D56" si="7">B32*C32/1000</f>
        <v>6.2</v>
      </c>
      <c r="E32" s="7"/>
      <c r="F32" s="22">
        <v>16.899999999999999</v>
      </c>
      <c r="G32" s="22">
        <f t="shared" ref="G32:G40" si="8">C32*F32/1000</f>
        <v>0.67600000000000005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36</v>
      </c>
      <c r="B33" s="16">
        <v>155</v>
      </c>
      <c r="C33" s="200">
        <v>12</v>
      </c>
      <c r="D33" s="22">
        <f t="shared" si="7"/>
        <v>1.86</v>
      </c>
      <c r="E33" s="7"/>
      <c r="F33" s="22">
        <v>24</v>
      </c>
      <c r="G33" s="22">
        <f t="shared" si="8"/>
        <v>0.28799999999999998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s="35" customFormat="1">
      <c r="A34" s="147" t="s">
        <v>130</v>
      </c>
      <c r="B34" s="16">
        <v>155</v>
      </c>
      <c r="C34" s="200">
        <v>46</v>
      </c>
      <c r="D34" s="22">
        <f t="shared" si="7"/>
        <v>7.13</v>
      </c>
      <c r="E34" s="7"/>
      <c r="F34" s="22">
        <v>193</v>
      </c>
      <c r="G34" s="22">
        <f t="shared" si="8"/>
        <v>8.8780000000000001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24</v>
      </c>
      <c r="B35" s="16">
        <v>155</v>
      </c>
      <c r="C35" s="200">
        <v>3</v>
      </c>
      <c r="D35" s="22">
        <f t="shared" si="7"/>
        <v>0.46500000000000002</v>
      </c>
      <c r="E35" s="7"/>
      <c r="F35" s="22"/>
      <c r="G35" s="22">
        <f t="shared" si="8"/>
        <v>0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147" t="s">
        <v>28</v>
      </c>
      <c r="B36" s="16">
        <v>155</v>
      </c>
      <c r="C36" s="200">
        <v>13</v>
      </c>
      <c r="D36" s="22">
        <f t="shared" si="7"/>
        <v>2.0150000000000001</v>
      </c>
      <c r="E36" s="7"/>
      <c r="F36" s="22">
        <v>22.4</v>
      </c>
      <c r="G36" s="22">
        <f t="shared" si="8"/>
        <v>0.29120000000000001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31</v>
      </c>
      <c r="B37" s="16">
        <v>155</v>
      </c>
      <c r="C37" s="200">
        <v>5</v>
      </c>
      <c r="D37" s="22">
        <f t="shared" si="7"/>
        <v>0.77500000000000002</v>
      </c>
      <c r="E37" s="7"/>
      <c r="F37" s="22">
        <v>190.09</v>
      </c>
      <c r="G37" s="22">
        <f t="shared" si="8"/>
        <v>0.95045000000000002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75</v>
      </c>
      <c r="B38" s="16">
        <v>155</v>
      </c>
      <c r="C38" s="200">
        <v>3</v>
      </c>
      <c r="D38" s="22">
        <f t="shared" si="7"/>
        <v>0.46500000000000002</v>
      </c>
      <c r="E38" s="7"/>
      <c r="F38" s="22">
        <v>52</v>
      </c>
      <c r="G38" s="22">
        <f t="shared" si="8"/>
        <v>0.156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19</v>
      </c>
      <c r="B39" s="16">
        <v>155</v>
      </c>
      <c r="C39" s="200">
        <v>3</v>
      </c>
      <c r="D39" s="22">
        <f t="shared" si="7"/>
        <v>0.46500000000000002</v>
      </c>
      <c r="E39" s="7"/>
      <c r="F39" s="22">
        <v>16</v>
      </c>
      <c r="G39" s="22">
        <f t="shared" si="8"/>
        <v>4.8000000000000001E-2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36.75" customHeight="1">
      <c r="A40" s="85" t="s">
        <v>25</v>
      </c>
      <c r="B40" s="16">
        <v>155</v>
      </c>
      <c r="C40" s="198">
        <v>5</v>
      </c>
      <c r="D40" s="8">
        <f t="shared" si="7"/>
        <v>0.77500000000000002</v>
      </c>
      <c r="E40" s="6"/>
      <c r="F40" s="22">
        <v>117</v>
      </c>
      <c r="G40" s="22">
        <f t="shared" si="8"/>
        <v>0.58499999999999996</v>
      </c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</row>
    <row r="41" spans="1:19" ht="21" customHeight="1">
      <c r="A41" s="90" t="s">
        <v>188</v>
      </c>
      <c r="B41" s="16">
        <v>155</v>
      </c>
      <c r="C41" s="202"/>
      <c r="D41" s="100"/>
      <c r="E41" s="101" t="s">
        <v>176</v>
      </c>
      <c r="F41" s="101"/>
      <c r="G41" s="102">
        <f>SUM(G42:G47)</f>
        <v>46.241960000000006</v>
      </c>
      <c r="H41" s="101">
        <v>6.04</v>
      </c>
      <c r="I41" s="101">
        <v>6.17</v>
      </c>
      <c r="J41" s="101">
        <v>1.42</v>
      </c>
      <c r="K41" s="101">
        <v>85.34</v>
      </c>
      <c r="L41" s="101">
        <v>0.08</v>
      </c>
      <c r="M41" s="101">
        <v>0.27</v>
      </c>
      <c r="N41" s="101">
        <v>4.67</v>
      </c>
      <c r="O41" s="101">
        <v>0.93</v>
      </c>
      <c r="P41" s="101">
        <v>21.57</v>
      </c>
      <c r="Q41" s="101">
        <v>94.4</v>
      </c>
      <c r="R41" s="101">
        <v>26.67</v>
      </c>
      <c r="S41" s="101">
        <v>1.87</v>
      </c>
    </row>
    <row r="42" spans="1:19" ht="27" customHeight="1">
      <c r="A42" s="147" t="s">
        <v>189</v>
      </c>
      <c r="B42" s="16">
        <v>155</v>
      </c>
      <c r="C42" s="200">
        <v>100</v>
      </c>
      <c r="D42" s="22">
        <f t="shared" ref="D42:D47" si="9">B42*C42/1000</f>
        <v>15.5</v>
      </c>
      <c r="E42" s="7"/>
      <c r="F42" s="22">
        <v>370</v>
      </c>
      <c r="G42" s="22">
        <f>C42*F42/1000</f>
        <v>37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47" t="s">
        <v>190</v>
      </c>
      <c r="B43" s="16">
        <v>155</v>
      </c>
      <c r="C43" s="200">
        <v>18</v>
      </c>
      <c r="D43" s="22">
        <f t="shared" si="9"/>
        <v>2.79</v>
      </c>
      <c r="E43" s="7"/>
      <c r="F43" s="22">
        <v>67.569999999999993</v>
      </c>
      <c r="G43" s="22">
        <f t="shared" ref="G43:G47" si="10">C43*F43/1000</f>
        <v>1.2162599999999997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191</v>
      </c>
      <c r="B44" s="16">
        <v>155</v>
      </c>
      <c r="C44" s="200">
        <v>18</v>
      </c>
      <c r="D44" s="22">
        <f t="shared" si="9"/>
        <v>2.79</v>
      </c>
      <c r="E44" s="7"/>
      <c r="F44" s="22">
        <v>41</v>
      </c>
      <c r="G44" s="22">
        <f t="shared" si="10"/>
        <v>0.73799999999999999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41</v>
      </c>
      <c r="B45" s="16">
        <v>155</v>
      </c>
      <c r="C45" s="200">
        <v>10</v>
      </c>
      <c r="D45" s="22">
        <f t="shared" si="9"/>
        <v>1.55</v>
      </c>
      <c r="E45" s="7"/>
      <c r="F45" s="22">
        <v>606.97</v>
      </c>
      <c r="G45" s="22">
        <f t="shared" si="10"/>
        <v>6.069700000000001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19</v>
      </c>
      <c r="B46" s="16">
        <v>155</v>
      </c>
      <c r="C46" s="200">
        <v>3</v>
      </c>
      <c r="D46" s="22">
        <f t="shared" si="9"/>
        <v>0.46500000000000002</v>
      </c>
      <c r="E46" s="7"/>
      <c r="F46" s="22">
        <v>16</v>
      </c>
      <c r="G46" s="22">
        <f t="shared" si="10"/>
        <v>4.8000000000000001E-2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32.25" customHeight="1">
      <c r="A47" s="85" t="s">
        <v>25</v>
      </c>
      <c r="B47" s="16">
        <v>155</v>
      </c>
      <c r="C47" s="198">
        <v>10</v>
      </c>
      <c r="D47" s="8">
        <f t="shared" si="9"/>
        <v>1.55</v>
      </c>
      <c r="E47" s="6"/>
      <c r="F47" s="22">
        <v>117</v>
      </c>
      <c r="G47" s="22">
        <f t="shared" si="10"/>
        <v>1.17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137</v>
      </c>
      <c r="B48" s="16">
        <v>155</v>
      </c>
      <c r="C48" s="108"/>
      <c r="D48" s="100"/>
      <c r="E48" s="101" t="s">
        <v>157</v>
      </c>
      <c r="F48" s="101"/>
      <c r="G48" s="102">
        <f>SUM(G49:G51)</f>
        <v>10.143700000000001</v>
      </c>
      <c r="H48" s="102">
        <v>4.5</v>
      </c>
      <c r="I48" s="102">
        <v>2.2999999999999998</v>
      </c>
      <c r="J48" s="102">
        <v>25</v>
      </c>
      <c r="K48" s="102">
        <v>132</v>
      </c>
      <c r="L48" s="102">
        <v>0.2</v>
      </c>
      <c r="M48" s="102"/>
      <c r="N48" s="102"/>
      <c r="O48" s="102"/>
      <c r="P48" s="102">
        <v>9.8800000000000008</v>
      </c>
      <c r="Q48" s="102">
        <v>135.94999999999999</v>
      </c>
      <c r="R48" s="102">
        <v>140</v>
      </c>
      <c r="S48" s="102">
        <v>5.01</v>
      </c>
    </row>
    <row r="49" spans="1:19" s="35" customFormat="1">
      <c r="A49" s="11" t="s">
        <v>142</v>
      </c>
      <c r="B49" s="16">
        <v>155</v>
      </c>
      <c r="C49" s="12">
        <v>94</v>
      </c>
      <c r="D49" s="22">
        <f t="shared" si="7"/>
        <v>14.57</v>
      </c>
      <c r="E49" s="7"/>
      <c r="F49" s="22">
        <v>43</v>
      </c>
      <c r="G49" s="22">
        <f>C49*F49/1000</f>
        <v>4.0419999999999998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11" t="s">
        <v>41</v>
      </c>
      <c r="B50" s="16">
        <v>155</v>
      </c>
      <c r="C50" s="12">
        <v>10</v>
      </c>
      <c r="D50" s="22">
        <f t="shared" si="7"/>
        <v>1.55</v>
      </c>
      <c r="E50" s="7"/>
      <c r="F50" s="22">
        <v>606.97</v>
      </c>
      <c r="G50" s="22">
        <f t="shared" ref="G50:G51" si="11">C50*F50/1000</f>
        <v>6.069700000000001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1" t="s">
        <v>19</v>
      </c>
      <c r="B51" s="16">
        <v>155</v>
      </c>
      <c r="C51" s="12">
        <v>2</v>
      </c>
      <c r="D51" s="22">
        <f t="shared" si="7"/>
        <v>0.31</v>
      </c>
      <c r="E51" s="7"/>
      <c r="F51" s="22">
        <v>16</v>
      </c>
      <c r="G51" s="22">
        <f t="shared" si="11"/>
        <v>3.2000000000000001E-2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103" customFormat="1" ht="25.5" customHeight="1">
      <c r="A52" s="90" t="s">
        <v>72</v>
      </c>
      <c r="B52" s="16">
        <v>155</v>
      </c>
      <c r="C52" s="202"/>
      <c r="D52" s="100">
        <f t="shared" si="7"/>
        <v>0</v>
      </c>
      <c r="E52" s="101">
        <v>200</v>
      </c>
      <c r="F52" s="101"/>
      <c r="G52" s="102">
        <f>SUM(G53:G54)</f>
        <v>2.66</v>
      </c>
      <c r="H52" s="102">
        <v>1.1599999999999999</v>
      </c>
      <c r="I52" s="102">
        <v>0.3</v>
      </c>
      <c r="J52" s="102">
        <v>47.26</v>
      </c>
      <c r="K52" s="102">
        <v>196.38</v>
      </c>
      <c r="L52" s="102">
        <v>0.02</v>
      </c>
      <c r="M52" s="102">
        <v>0.8</v>
      </c>
      <c r="N52" s="102"/>
      <c r="O52" s="102">
        <v>0.2</v>
      </c>
      <c r="P52" s="102">
        <v>5.84</v>
      </c>
      <c r="Q52" s="102">
        <v>46</v>
      </c>
      <c r="R52" s="102">
        <v>33</v>
      </c>
      <c r="S52" s="102">
        <v>0.96</v>
      </c>
    </row>
    <row r="53" spans="1:19" ht="15" customHeight="1">
      <c r="A53" s="147" t="s">
        <v>76</v>
      </c>
      <c r="B53" s="16">
        <v>155</v>
      </c>
      <c r="C53" s="200">
        <v>20</v>
      </c>
      <c r="D53" s="22">
        <f t="shared" si="7"/>
        <v>3.1</v>
      </c>
      <c r="E53" s="7"/>
      <c r="F53" s="22">
        <v>83</v>
      </c>
      <c r="G53" s="22">
        <f>C53*F53/1000</f>
        <v>1.66</v>
      </c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19" s="103" customFormat="1" ht="15" customHeight="1">
      <c r="A54" s="85" t="s">
        <v>22</v>
      </c>
      <c r="B54" s="16">
        <v>155</v>
      </c>
      <c r="C54" s="198">
        <v>20</v>
      </c>
      <c r="D54" s="8">
        <f t="shared" si="7"/>
        <v>3.1</v>
      </c>
      <c r="E54" s="6"/>
      <c r="F54" s="22">
        <v>50</v>
      </c>
      <c r="G54" s="22">
        <f t="shared" ref="G54" si="12">C54*F54/1000</f>
        <v>1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ht="15" customHeight="1">
      <c r="A55" s="97" t="s">
        <v>44</v>
      </c>
      <c r="B55" s="16">
        <v>155</v>
      </c>
      <c r="C55" s="99"/>
      <c r="D55" s="100">
        <f t="shared" si="7"/>
        <v>0</v>
      </c>
      <c r="E55" s="101">
        <v>90</v>
      </c>
      <c r="F55" s="101"/>
      <c r="G55" s="102">
        <f>SUM(G56)</f>
        <v>2.952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112">
        <v>0.04</v>
      </c>
      <c r="M55" s="112"/>
      <c r="N55" s="112"/>
      <c r="O55" s="112">
        <v>0.36</v>
      </c>
      <c r="P55" s="112">
        <v>9.1999999999999993</v>
      </c>
      <c r="Q55" s="112">
        <v>42.4</v>
      </c>
      <c r="R55" s="112">
        <v>10</v>
      </c>
      <c r="S55" s="112">
        <v>1.24</v>
      </c>
    </row>
    <row r="56" spans="1:19" s="96" customFormat="1" ht="15" customHeight="1">
      <c r="A56" s="10" t="s">
        <v>43</v>
      </c>
      <c r="B56" s="16">
        <v>155</v>
      </c>
      <c r="C56" s="9">
        <v>72</v>
      </c>
      <c r="D56" s="8">
        <f t="shared" si="7"/>
        <v>11.16</v>
      </c>
      <c r="E56" s="6"/>
      <c r="F56" s="8">
        <v>41</v>
      </c>
      <c r="G56" s="8">
        <f>C56*F56/1000</f>
        <v>2.952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s="40" customFormat="1" ht="15" customHeight="1">
      <c r="A57" s="24"/>
      <c r="B57" s="16">
        <v>155</v>
      </c>
      <c r="C57" s="25"/>
      <c r="D57" s="64"/>
      <c r="E57" s="26"/>
      <c r="F57" s="26"/>
      <c r="G57" s="26"/>
      <c r="H57" s="23">
        <f>SUM(H30:H56)</f>
        <v>21.96</v>
      </c>
      <c r="I57" s="23">
        <f>SUM(I30:I56)</f>
        <v>16.259999999999998</v>
      </c>
      <c r="J57" s="23">
        <f>SUM(J30:J56)</f>
        <v>126.14</v>
      </c>
      <c r="K57" s="23">
        <f>SUM(K30:K56)</f>
        <v>684.2</v>
      </c>
      <c r="L57" s="23">
        <f t="shared" ref="L57:S57" si="13">SUM(L30:L56)</f>
        <v>0.42</v>
      </c>
      <c r="M57" s="23">
        <f t="shared" si="13"/>
        <v>19.55</v>
      </c>
      <c r="N57" s="23">
        <f t="shared" si="13"/>
        <v>4.67</v>
      </c>
      <c r="O57" s="23">
        <f t="shared" si="13"/>
        <v>3.87</v>
      </c>
      <c r="P57" s="23">
        <f t="shared" si="13"/>
        <v>80.47</v>
      </c>
      <c r="Q57" s="23">
        <f t="shared" si="13"/>
        <v>366.17999999999995</v>
      </c>
      <c r="R57" s="23">
        <f t="shared" si="13"/>
        <v>231.87</v>
      </c>
      <c r="S57" s="23">
        <f t="shared" si="13"/>
        <v>9.91</v>
      </c>
    </row>
    <row r="58" spans="1:19" ht="15" customHeight="1">
      <c r="A58" s="90" t="s">
        <v>74</v>
      </c>
      <c r="B58" s="16">
        <v>155</v>
      </c>
      <c r="C58" s="92"/>
      <c r="D58" s="93"/>
      <c r="E58" s="94">
        <v>170</v>
      </c>
      <c r="F58" s="94"/>
      <c r="G58" s="102">
        <f>SUM(G59)</f>
        <v>15.113000000000001</v>
      </c>
      <c r="H58" s="93">
        <v>1.53</v>
      </c>
      <c r="I58" s="93">
        <v>0.34</v>
      </c>
      <c r="J58" s="93">
        <v>13.77</v>
      </c>
      <c r="K58" s="95">
        <v>61.2</v>
      </c>
      <c r="L58" s="95">
        <v>0.04</v>
      </c>
      <c r="M58" s="95">
        <v>64.290000000000006</v>
      </c>
      <c r="N58" s="95"/>
      <c r="O58" s="95">
        <v>0.21</v>
      </c>
      <c r="P58" s="95">
        <v>59.5</v>
      </c>
      <c r="Q58" s="95">
        <v>18.7</v>
      </c>
      <c r="R58" s="95">
        <v>13.93</v>
      </c>
      <c r="S58" s="95">
        <v>0.32</v>
      </c>
    </row>
    <row r="59" spans="1:19" ht="15" customHeight="1">
      <c r="A59" s="85" t="s">
        <v>74</v>
      </c>
      <c r="B59" s="16">
        <v>155</v>
      </c>
      <c r="C59" s="87">
        <v>170</v>
      </c>
      <c r="D59" s="88">
        <f>C59*B59/1000</f>
        <v>26.35</v>
      </c>
      <c r="E59" s="4"/>
      <c r="F59" s="4">
        <v>88.9</v>
      </c>
      <c r="G59" s="8">
        <f>C59*F59/1000</f>
        <v>15.113000000000001</v>
      </c>
      <c r="H59" s="88"/>
      <c r="I59" s="88"/>
      <c r="J59" s="88"/>
      <c r="K59" s="89"/>
      <c r="L59" s="89"/>
      <c r="M59" s="89"/>
      <c r="N59" s="89"/>
      <c r="O59" s="89"/>
      <c r="P59" s="89"/>
      <c r="Q59" s="89"/>
      <c r="R59" s="89"/>
      <c r="S59" s="89"/>
    </row>
    <row r="60" spans="1:19">
      <c r="A60" s="56"/>
      <c r="B60" s="56"/>
      <c r="C60" s="56"/>
      <c r="D60" s="56"/>
      <c r="E60" s="56"/>
      <c r="F60" s="251" t="s">
        <v>46</v>
      </c>
      <c r="G60" s="49">
        <f>E62*E63</f>
        <v>26649.590199999999</v>
      </c>
      <c r="H60" s="153">
        <f>H25+H57</f>
        <v>54.42</v>
      </c>
      <c r="I60" s="153">
        <f t="shared" ref="I60:S60" si="14">I25+I57</f>
        <v>49.65</v>
      </c>
      <c r="J60" s="153">
        <f t="shared" si="14"/>
        <v>217.09</v>
      </c>
      <c r="K60" s="153">
        <f t="shared" si="14"/>
        <v>1641.31</v>
      </c>
      <c r="L60" s="153">
        <f t="shared" si="14"/>
        <v>0.56999999999999995</v>
      </c>
      <c r="M60" s="153">
        <f t="shared" si="14"/>
        <v>21.240000000000002</v>
      </c>
      <c r="N60" s="153">
        <f t="shared" si="14"/>
        <v>112.67</v>
      </c>
      <c r="O60" s="153">
        <f t="shared" si="14"/>
        <v>5.57</v>
      </c>
      <c r="P60" s="153">
        <f t="shared" si="14"/>
        <v>452.40000000000009</v>
      </c>
      <c r="Q60" s="153">
        <f t="shared" si="14"/>
        <v>833.08999999999992</v>
      </c>
      <c r="R60" s="153">
        <f t="shared" si="14"/>
        <v>303.63</v>
      </c>
      <c r="S60" s="153">
        <f t="shared" si="14"/>
        <v>13.75</v>
      </c>
    </row>
    <row r="62" spans="1:19" ht="15" customHeight="1">
      <c r="A62" s="2" t="s">
        <v>47</v>
      </c>
      <c r="E62" s="175">
        <v>155</v>
      </c>
      <c r="F62" s="2" t="s">
        <v>48</v>
      </c>
    </row>
    <row r="63" spans="1:19">
      <c r="A63" s="2" t="s">
        <v>49</v>
      </c>
      <c r="E63" s="174">
        <f>SUM(G9+G19+G23+G27+G30+G41+G48+G52+G58+G55)</f>
        <v>171.93284</v>
      </c>
      <c r="F63" s="2" t="s">
        <v>50</v>
      </c>
    </row>
    <row r="65" spans="1:9">
      <c r="A65" s="2" t="s">
        <v>262</v>
      </c>
      <c r="B65" s="3" t="s">
        <v>292</v>
      </c>
      <c r="E65" s="2" t="s">
        <v>51</v>
      </c>
      <c r="H65" s="3"/>
      <c r="I65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S67"/>
  <sheetViews>
    <sheetView view="pageBreakPreview" topLeftCell="A4" zoomScale="87" zoomScaleNormal="110" zoomScaleSheetLayoutView="87" workbookViewId="0">
      <selection activeCell="H15" sqref="H15:S15"/>
    </sheetView>
  </sheetViews>
  <sheetFormatPr defaultColWidth="8.85546875" defaultRowHeight="12.75"/>
  <cols>
    <col min="1" max="1" width="28.28515625" style="2" customWidth="1"/>
    <col min="2" max="2" width="7.28515625" style="2" customWidth="1"/>
    <col min="3" max="6" width="9.7109375" style="2" customWidth="1"/>
    <col min="7" max="7" width="12" style="2" customWidth="1"/>
    <col min="8" max="11" width="9.7109375" style="2" customWidth="1"/>
    <col min="12" max="15" width="8.85546875" style="2"/>
    <col min="16" max="16" width="8.5703125" style="2" customWidth="1"/>
    <col min="17" max="17" width="9.85546875" style="2" customWidth="1"/>
    <col min="18" max="16384" width="8.85546875" style="2"/>
  </cols>
  <sheetData>
    <row r="1" spans="1:19" ht="38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>
      <c r="E6" s="2" t="s">
        <v>182</v>
      </c>
    </row>
    <row r="7" spans="1:19" s="1" customFormat="1" ht="65.2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0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6.45" customHeight="1">
      <c r="A9" s="90" t="s">
        <v>180</v>
      </c>
      <c r="B9" s="98">
        <v>96</v>
      </c>
      <c r="C9" s="199"/>
      <c r="D9" s="101"/>
      <c r="E9" s="101" t="s">
        <v>157</v>
      </c>
      <c r="F9" s="101"/>
      <c r="G9" s="102">
        <f>SUM(G10:G14)</f>
        <v>14.358699999999999</v>
      </c>
      <c r="H9" s="102">
        <v>6.3</v>
      </c>
      <c r="I9" s="102">
        <v>8.4</v>
      </c>
      <c r="J9" s="102">
        <v>29.4</v>
      </c>
      <c r="K9" s="102">
        <v>220.5</v>
      </c>
      <c r="L9" s="102">
        <v>0.22</v>
      </c>
      <c r="M9" s="102">
        <v>2.08</v>
      </c>
      <c r="N9" s="102">
        <v>32</v>
      </c>
      <c r="O9" s="102">
        <v>0.86</v>
      </c>
      <c r="P9" s="102">
        <v>149.62</v>
      </c>
      <c r="Q9" s="102">
        <v>234.98</v>
      </c>
      <c r="R9" s="102">
        <v>79.599999999999994</v>
      </c>
      <c r="S9" s="102">
        <v>2.1</v>
      </c>
    </row>
    <row r="10" spans="1:19" ht="15" customHeight="1">
      <c r="A10" s="147" t="s">
        <v>58</v>
      </c>
      <c r="B10" s="98">
        <v>96</v>
      </c>
      <c r="C10" s="200">
        <v>100</v>
      </c>
      <c r="D10" s="22">
        <f>B10*C10/1000</f>
        <v>9.6</v>
      </c>
      <c r="E10" s="7"/>
      <c r="F10" s="22">
        <v>67.569999999999993</v>
      </c>
      <c r="G10" s="22">
        <f>C10*F10/1000</f>
        <v>6.7569999999999988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96</v>
      </c>
      <c r="C11" s="200">
        <v>10</v>
      </c>
      <c r="D11" s="22">
        <f t="shared" ref="D11:D59" si="0">B11*C11/1000</f>
        <v>0.96</v>
      </c>
      <c r="E11" s="7"/>
      <c r="F11" s="22">
        <v>606.97</v>
      </c>
      <c r="G11" s="22">
        <f t="shared" ref="G11:G12" si="1">C11*F11/1000</f>
        <v>6.069700000000001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96</v>
      </c>
      <c r="C12" s="200">
        <v>6</v>
      </c>
      <c r="D12" s="22">
        <f t="shared" si="0"/>
        <v>0.57599999999999996</v>
      </c>
      <c r="E12" s="7"/>
      <c r="F12" s="22">
        <v>50</v>
      </c>
      <c r="G12" s="22">
        <f t="shared" si="1"/>
        <v>0.3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84</v>
      </c>
      <c r="B13" s="98">
        <v>96</v>
      </c>
      <c r="C13" s="200">
        <v>40</v>
      </c>
      <c r="D13" s="22">
        <f t="shared" si="0"/>
        <v>3.84</v>
      </c>
      <c r="E13" s="7"/>
      <c r="F13" s="22">
        <v>30</v>
      </c>
      <c r="G13" s="22">
        <f t="shared" ref="G13:G14" si="2">C13*F13/1000</f>
        <v>1.2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96</v>
      </c>
      <c r="C14" s="200">
        <v>2</v>
      </c>
      <c r="D14" s="22">
        <f t="shared" si="0"/>
        <v>0.192</v>
      </c>
      <c r="E14" s="7"/>
      <c r="F14" s="22">
        <v>16</v>
      </c>
      <c r="G14" s="22">
        <f t="shared" si="2"/>
        <v>3.2000000000000001E-2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 ht="15" customHeight="1">
      <c r="A15" s="90" t="s">
        <v>94</v>
      </c>
      <c r="B15" s="98">
        <v>96</v>
      </c>
      <c r="C15" s="202"/>
      <c r="D15" s="5"/>
      <c r="E15" s="101">
        <v>200</v>
      </c>
      <c r="F15" s="101"/>
      <c r="G15" s="102">
        <f>SUM(G16:G18)</f>
        <v>8.3369999999999997</v>
      </c>
      <c r="H15" s="102">
        <v>3.6</v>
      </c>
      <c r="I15" s="102">
        <v>2.67</v>
      </c>
      <c r="J15" s="102">
        <v>28.27</v>
      </c>
      <c r="K15" s="102">
        <v>155.19999999999999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103" customFormat="1" ht="15" customHeight="1">
      <c r="A16" s="147" t="s">
        <v>99</v>
      </c>
      <c r="B16" s="98">
        <v>96</v>
      </c>
      <c r="C16" s="200">
        <v>5</v>
      </c>
      <c r="D16" s="7">
        <f t="shared" ref="D16:D18" si="3">B16*C16/1000</f>
        <v>0.48</v>
      </c>
      <c r="E16" s="7"/>
      <c r="F16" s="22">
        <v>116</v>
      </c>
      <c r="G16" s="22">
        <f>C16*F16/1000</f>
        <v>0.57999999999999996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15" customHeight="1">
      <c r="A17" s="147" t="s">
        <v>58</v>
      </c>
      <c r="B17" s="98">
        <v>96</v>
      </c>
      <c r="C17" s="200">
        <v>100</v>
      </c>
      <c r="D17" s="7">
        <f t="shared" si="3"/>
        <v>9.6</v>
      </c>
      <c r="E17" s="7"/>
      <c r="F17" s="22">
        <v>67.569999999999993</v>
      </c>
      <c r="G17" s="22">
        <f t="shared" ref="G17:G18" si="4">C17*F17/1000</f>
        <v>6.7569999999999988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98">
        <v>96</v>
      </c>
      <c r="C18" s="198">
        <v>20</v>
      </c>
      <c r="D18" s="6">
        <f t="shared" si="3"/>
        <v>1.92</v>
      </c>
      <c r="E18" s="6"/>
      <c r="F18" s="8">
        <v>50</v>
      </c>
      <c r="G18" s="22">
        <f t="shared" si="4"/>
        <v>1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0" t="s">
        <v>143</v>
      </c>
      <c r="B19" s="98">
        <v>96</v>
      </c>
      <c r="C19" s="108"/>
      <c r="D19" s="102"/>
      <c r="E19" s="101">
        <v>90</v>
      </c>
      <c r="F19" s="101"/>
      <c r="G19" s="102">
        <f>SUM(G20)</f>
        <v>3.69</v>
      </c>
      <c r="H19" s="101">
        <v>12.18</v>
      </c>
      <c r="I19" s="101">
        <v>3.17</v>
      </c>
      <c r="J19" s="101">
        <v>28.5</v>
      </c>
      <c r="K19" s="102">
        <v>233.8</v>
      </c>
      <c r="L19" s="102">
        <v>0.02</v>
      </c>
      <c r="M19" s="102"/>
      <c r="N19" s="102"/>
      <c r="O19" s="102">
        <v>0.26</v>
      </c>
      <c r="P19" s="102">
        <v>4.5999999999999996</v>
      </c>
      <c r="Q19" s="102">
        <v>17.399999999999999</v>
      </c>
      <c r="R19" s="102">
        <v>6.6</v>
      </c>
      <c r="S19" s="102">
        <v>0.22</v>
      </c>
    </row>
    <row r="20" spans="1:19" ht="15" customHeight="1">
      <c r="A20" s="85" t="s">
        <v>143</v>
      </c>
      <c r="B20" s="98">
        <v>96</v>
      </c>
      <c r="C20" s="9">
        <v>90</v>
      </c>
      <c r="D20" s="8">
        <f t="shared" si="0"/>
        <v>8.64</v>
      </c>
      <c r="E20" s="6"/>
      <c r="F20" s="8">
        <v>41</v>
      </c>
      <c r="G20" s="22">
        <f>C20*F20/1000</f>
        <v>3.69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15" customHeight="1">
      <c r="A21" s="27"/>
      <c r="B21" s="41"/>
      <c r="C21" s="28"/>
      <c r="D21" s="67"/>
      <c r="E21" s="30"/>
      <c r="F21" s="30"/>
      <c r="G21" s="30"/>
      <c r="H21" s="15">
        <f t="shared" ref="H21:S21" si="5">SUM(H9:H20)</f>
        <v>22.08</v>
      </c>
      <c r="I21" s="15">
        <f t="shared" si="5"/>
        <v>14.24</v>
      </c>
      <c r="J21" s="15">
        <f t="shared" si="5"/>
        <v>86.17</v>
      </c>
      <c r="K21" s="15">
        <f t="shared" si="5"/>
        <v>609.5</v>
      </c>
      <c r="L21" s="15">
        <f t="shared" si="5"/>
        <v>0.27</v>
      </c>
      <c r="M21" s="15">
        <f t="shared" si="5"/>
        <v>3.55</v>
      </c>
      <c r="N21" s="15">
        <f t="shared" si="5"/>
        <v>32</v>
      </c>
      <c r="O21" s="15">
        <f t="shared" si="5"/>
        <v>1.1200000000000001</v>
      </c>
      <c r="P21" s="15">
        <f t="shared" si="5"/>
        <v>312.89</v>
      </c>
      <c r="Q21" s="15">
        <f t="shared" si="5"/>
        <v>384.38</v>
      </c>
      <c r="R21" s="15">
        <f t="shared" si="5"/>
        <v>115.52999999999999</v>
      </c>
      <c r="S21" s="15">
        <f t="shared" si="5"/>
        <v>4.72</v>
      </c>
    </row>
    <row r="22" spans="1:19" s="124" customFormat="1" ht="25.5" customHeight="1">
      <c r="A22" s="141" t="s">
        <v>12</v>
      </c>
      <c r="B22" s="137">
        <v>96</v>
      </c>
      <c r="C22" s="149"/>
      <c r="D22" s="150"/>
      <c r="E22" s="142"/>
      <c r="F22" s="142"/>
      <c r="G22" s="142"/>
      <c r="H22" s="151"/>
      <c r="I22" s="151"/>
      <c r="J22" s="151"/>
      <c r="K22" s="152"/>
      <c r="L22" s="152"/>
      <c r="M22" s="152"/>
      <c r="N22" s="152"/>
      <c r="O22" s="152"/>
      <c r="P22" s="152"/>
      <c r="Q22" s="152"/>
      <c r="R22" s="152"/>
      <c r="S22" s="152"/>
    </row>
    <row r="23" spans="1:19" s="124" customFormat="1">
      <c r="A23" s="90" t="s">
        <v>151</v>
      </c>
      <c r="B23" s="110">
        <v>96</v>
      </c>
      <c r="C23" s="199"/>
      <c r="D23" s="101"/>
      <c r="E23" s="101">
        <v>75</v>
      </c>
      <c r="F23" s="101"/>
      <c r="G23" s="102">
        <f>SUM(G24:G28)</f>
        <v>2.2532650000000003</v>
      </c>
      <c r="H23" s="101">
        <v>2.17</v>
      </c>
      <c r="I23" s="101">
        <v>3.5</v>
      </c>
      <c r="J23" s="101">
        <v>9.2799999999999994</v>
      </c>
      <c r="K23" s="101">
        <v>51.03</v>
      </c>
      <c r="L23" s="101">
        <v>0.02</v>
      </c>
      <c r="M23" s="101">
        <v>24.43</v>
      </c>
      <c r="N23" s="101"/>
      <c r="O23" s="101">
        <v>2.31</v>
      </c>
      <c r="P23" s="101">
        <v>43</v>
      </c>
      <c r="Q23" s="101">
        <v>28.32</v>
      </c>
      <c r="R23" s="101">
        <v>16</v>
      </c>
      <c r="S23" s="101">
        <v>0.52</v>
      </c>
    </row>
    <row r="24" spans="1:19" s="124" customFormat="1">
      <c r="A24" s="147" t="s">
        <v>26</v>
      </c>
      <c r="B24" s="110">
        <v>96</v>
      </c>
      <c r="C24" s="200">
        <v>74</v>
      </c>
      <c r="D24" s="7">
        <f>B24*C24/1000</f>
        <v>7.1040000000000001</v>
      </c>
      <c r="E24" s="7"/>
      <c r="F24" s="22">
        <v>18.3</v>
      </c>
      <c r="G24" s="22">
        <f>C24*F24/1000</f>
        <v>1.3542000000000001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>
      <c r="A25" s="147" t="s">
        <v>28</v>
      </c>
      <c r="B25" s="110">
        <v>96</v>
      </c>
      <c r="C25" s="200">
        <v>10</v>
      </c>
      <c r="D25" s="7">
        <f t="shared" ref="D25:D29" si="6">B25*C25/1000</f>
        <v>0.96</v>
      </c>
      <c r="E25" s="7"/>
      <c r="F25" s="22">
        <v>22.4</v>
      </c>
      <c r="G25" s="22">
        <f t="shared" ref="G25:G29" si="7">C25*F25/1000</f>
        <v>0.224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>
      <c r="A26" s="147" t="s">
        <v>112</v>
      </c>
      <c r="B26" s="110">
        <v>96</v>
      </c>
      <c r="C26" s="200">
        <v>0.03</v>
      </c>
      <c r="D26" s="7">
        <f t="shared" si="6"/>
        <v>2.8799999999999997E-3</v>
      </c>
      <c r="E26" s="7"/>
      <c r="F26" s="22">
        <v>235.5</v>
      </c>
      <c r="G26" s="22">
        <f t="shared" si="7"/>
        <v>7.0649999999999992E-3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s="103" customFormat="1">
      <c r="A27" s="147" t="s">
        <v>22</v>
      </c>
      <c r="B27" s="110">
        <v>96</v>
      </c>
      <c r="C27" s="200">
        <v>4</v>
      </c>
      <c r="D27" s="7">
        <f t="shared" si="6"/>
        <v>0.38400000000000001</v>
      </c>
      <c r="E27" s="7"/>
      <c r="F27" s="22">
        <v>50</v>
      </c>
      <c r="G27" s="22">
        <f t="shared" si="7"/>
        <v>0.2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85" t="s">
        <v>25</v>
      </c>
      <c r="B28" s="110">
        <v>96</v>
      </c>
      <c r="C28" s="198">
        <v>4</v>
      </c>
      <c r="D28" s="6">
        <f t="shared" si="6"/>
        <v>0.38400000000000001</v>
      </c>
      <c r="E28" s="6"/>
      <c r="F28" s="8">
        <v>117</v>
      </c>
      <c r="G28" s="22">
        <f t="shared" si="7"/>
        <v>0.46800000000000003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19" ht="15" customHeight="1">
      <c r="A29" s="61" t="s">
        <v>19</v>
      </c>
      <c r="B29" s="110">
        <v>96</v>
      </c>
      <c r="C29" s="75">
        <v>1.5</v>
      </c>
      <c r="D29" s="70">
        <f t="shared" si="6"/>
        <v>0.14399999999999999</v>
      </c>
      <c r="E29" s="73"/>
      <c r="F29" s="69">
        <v>16</v>
      </c>
      <c r="G29" s="22">
        <f t="shared" si="7"/>
        <v>2.4E-2</v>
      </c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</row>
    <row r="30" spans="1:19" ht="30.75" customHeight="1">
      <c r="A30" s="90" t="s">
        <v>135</v>
      </c>
      <c r="B30" s="110">
        <v>96</v>
      </c>
      <c r="C30" s="202"/>
      <c r="D30" s="102"/>
      <c r="E30" s="101" t="s">
        <v>62</v>
      </c>
      <c r="F30" s="101"/>
      <c r="G30" s="102">
        <f>SUM(G31:G39)</f>
        <v>11.976199999999999</v>
      </c>
      <c r="H30" s="101">
        <v>10.039999999999999</v>
      </c>
      <c r="I30" s="101">
        <v>5.96</v>
      </c>
      <c r="J30" s="101">
        <v>23.16</v>
      </c>
      <c r="K30" s="101">
        <v>175</v>
      </c>
      <c r="L30" s="101">
        <v>0.04</v>
      </c>
      <c r="M30" s="101">
        <v>3</v>
      </c>
      <c r="N30" s="101"/>
      <c r="O30" s="101"/>
      <c r="P30" s="101">
        <v>88</v>
      </c>
      <c r="Q30" s="101">
        <v>50.1</v>
      </c>
      <c r="R30" s="101">
        <v>22.1</v>
      </c>
      <c r="S30" s="101">
        <v>50.1</v>
      </c>
    </row>
    <row r="31" spans="1:19" ht="15" customHeight="1">
      <c r="A31" s="147" t="s">
        <v>35</v>
      </c>
      <c r="B31" s="110">
        <v>96</v>
      </c>
      <c r="C31" s="200">
        <v>5</v>
      </c>
      <c r="D31" s="22">
        <f t="shared" si="0"/>
        <v>0.48</v>
      </c>
      <c r="E31" s="7"/>
      <c r="F31" s="22">
        <v>86</v>
      </c>
      <c r="G31" s="22">
        <f>C31*F31/1000</f>
        <v>0.43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27</v>
      </c>
      <c r="B32" s="110">
        <v>96</v>
      </c>
      <c r="C32" s="200">
        <v>100</v>
      </c>
      <c r="D32" s="22">
        <f t="shared" si="0"/>
        <v>9.6</v>
      </c>
      <c r="E32" s="7"/>
      <c r="F32" s="22">
        <v>16.899999999999999</v>
      </c>
      <c r="G32" s="22">
        <f t="shared" ref="G32:G33" si="8">C32*F32/1000</f>
        <v>1.6899999999999997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s="35" customFormat="1" ht="15" customHeight="1">
      <c r="A33" s="147" t="s">
        <v>36</v>
      </c>
      <c r="B33" s="110">
        <v>96</v>
      </c>
      <c r="C33" s="200">
        <v>12</v>
      </c>
      <c r="D33" s="22">
        <f t="shared" si="0"/>
        <v>1.1519999999999999</v>
      </c>
      <c r="E33" s="7"/>
      <c r="F33" s="22">
        <v>24</v>
      </c>
      <c r="G33" s="22">
        <f t="shared" si="8"/>
        <v>0.28799999999999998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133</v>
      </c>
      <c r="B34" s="110">
        <v>96</v>
      </c>
      <c r="C34" s="200">
        <v>46</v>
      </c>
      <c r="D34" s="22">
        <f t="shared" si="0"/>
        <v>4.4160000000000004</v>
      </c>
      <c r="E34" s="7"/>
      <c r="F34" s="22">
        <v>193</v>
      </c>
      <c r="G34" s="22">
        <f t="shared" ref="G34:G39" si="9">C34*F34/1000</f>
        <v>8.8780000000000001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s="103" customFormat="1">
      <c r="A35" s="147" t="s">
        <v>24</v>
      </c>
      <c r="B35" s="110">
        <v>96</v>
      </c>
      <c r="C35" s="200">
        <v>2</v>
      </c>
      <c r="D35" s="22">
        <f t="shared" si="0"/>
        <v>0.192</v>
      </c>
      <c r="E35" s="7"/>
      <c r="F35" s="22"/>
      <c r="G35" s="22">
        <f t="shared" si="9"/>
        <v>0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28</v>
      </c>
      <c r="B36" s="110">
        <v>96</v>
      </c>
      <c r="C36" s="200">
        <v>13</v>
      </c>
      <c r="D36" s="22">
        <f t="shared" si="0"/>
        <v>1.248</v>
      </c>
      <c r="E36" s="7"/>
      <c r="F36" s="22">
        <v>22.4</v>
      </c>
      <c r="G36" s="22">
        <f t="shared" si="9"/>
        <v>0.29120000000000001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s="103" customFormat="1" ht="15" customHeight="1">
      <c r="A37" s="147" t="s">
        <v>33</v>
      </c>
      <c r="B37" s="110">
        <v>96</v>
      </c>
      <c r="C37" s="200">
        <v>2</v>
      </c>
      <c r="D37" s="22">
        <f t="shared" si="0"/>
        <v>0.192</v>
      </c>
      <c r="E37" s="7"/>
      <c r="F37" s="22"/>
      <c r="G37" s="22">
        <f t="shared" si="9"/>
        <v>0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s="35" customFormat="1" ht="15" customHeight="1">
      <c r="A38" s="147" t="s">
        <v>19</v>
      </c>
      <c r="B38" s="110">
        <v>96</v>
      </c>
      <c r="C38" s="200">
        <v>3</v>
      </c>
      <c r="D38" s="22">
        <f t="shared" si="0"/>
        <v>0.28799999999999998</v>
      </c>
      <c r="E38" s="7"/>
      <c r="F38" s="22">
        <v>16</v>
      </c>
      <c r="G38" s="22">
        <f t="shared" si="9"/>
        <v>4.8000000000000001E-2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25</v>
      </c>
      <c r="B39" s="110">
        <v>96</v>
      </c>
      <c r="C39" s="200">
        <v>3</v>
      </c>
      <c r="D39" s="22">
        <f t="shared" si="0"/>
        <v>0.28799999999999998</v>
      </c>
      <c r="E39" s="7"/>
      <c r="F39" s="22">
        <v>117</v>
      </c>
      <c r="G39" s="22">
        <f t="shared" si="9"/>
        <v>0.35099999999999998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s="35" customFormat="1" ht="15" customHeight="1">
      <c r="A40" s="90" t="s">
        <v>87</v>
      </c>
      <c r="B40" s="110">
        <v>96</v>
      </c>
      <c r="C40" s="202"/>
      <c r="D40" s="102"/>
      <c r="E40" s="101" t="s">
        <v>177</v>
      </c>
      <c r="F40" s="101"/>
      <c r="G40" s="102">
        <f>SUM(G41:G47)</f>
        <v>39.171099999999981</v>
      </c>
      <c r="H40" s="102">
        <v>12.3</v>
      </c>
      <c r="I40" s="102">
        <v>29.5</v>
      </c>
      <c r="J40" s="101">
        <v>2.2599999999999998</v>
      </c>
      <c r="K40" s="102">
        <v>383</v>
      </c>
      <c r="L40" s="102">
        <v>0.41</v>
      </c>
      <c r="M40" s="102">
        <v>28.14</v>
      </c>
      <c r="N40" s="102"/>
      <c r="O40" s="102">
        <v>1.62</v>
      </c>
      <c r="P40" s="102">
        <v>36.39</v>
      </c>
      <c r="Q40" s="102">
        <v>284.93</v>
      </c>
      <c r="R40" s="102">
        <v>56.82</v>
      </c>
      <c r="S40" s="102">
        <v>4.46</v>
      </c>
    </row>
    <row r="41" spans="1:19" ht="15" customHeight="1">
      <c r="A41" s="147" t="s">
        <v>29</v>
      </c>
      <c r="B41" s="110">
        <v>96</v>
      </c>
      <c r="C41" s="200">
        <v>93</v>
      </c>
      <c r="D41" s="22">
        <f t="shared" si="0"/>
        <v>8.9280000000000008</v>
      </c>
      <c r="E41" s="7"/>
      <c r="F41" s="22">
        <v>370</v>
      </c>
      <c r="G41" s="22">
        <f>C41*F41/1000</f>
        <v>34.409999999999997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47" t="s">
        <v>36</v>
      </c>
      <c r="B42" s="110">
        <v>96</v>
      </c>
      <c r="C42" s="200">
        <v>12</v>
      </c>
      <c r="D42" s="22">
        <f t="shared" si="0"/>
        <v>1.1519999999999999</v>
      </c>
      <c r="E42" s="7"/>
      <c r="F42" s="22">
        <v>24</v>
      </c>
      <c r="G42" s="22">
        <f t="shared" ref="G42:G47" si="10">C42*F42/1000</f>
        <v>0.28799999999999998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24.75" customHeight="1">
      <c r="A43" s="147" t="s">
        <v>114</v>
      </c>
      <c r="B43" s="110">
        <v>96</v>
      </c>
      <c r="C43" s="200">
        <v>167</v>
      </c>
      <c r="D43" s="22">
        <f t="shared" si="0"/>
        <v>16.032</v>
      </c>
      <c r="E43" s="7"/>
      <c r="F43" s="22">
        <v>16.899999999999999</v>
      </c>
      <c r="G43" s="22">
        <f t="shared" si="10"/>
        <v>2.8222999999999998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28</v>
      </c>
      <c r="B44" s="110">
        <v>96</v>
      </c>
      <c r="C44" s="200">
        <v>27</v>
      </c>
      <c r="D44" s="22">
        <f t="shared" si="0"/>
        <v>2.5920000000000001</v>
      </c>
      <c r="E44" s="7"/>
      <c r="F44" s="22">
        <v>22.4</v>
      </c>
      <c r="G44" s="22">
        <f t="shared" si="10"/>
        <v>0.6048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103" customFormat="1" ht="15" customHeight="1">
      <c r="A45" s="147" t="s">
        <v>75</v>
      </c>
      <c r="B45" s="110">
        <v>96</v>
      </c>
      <c r="C45" s="200">
        <v>6</v>
      </c>
      <c r="D45" s="22">
        <f t="shared" si="0"/>
        <v>0.57599999999999996</v>
      </c>
      <c r="E45" s="7"/>
      <c r="F45" s="22">
        <v>52</v>
      </c>
      <c r="G45" s="22">
        <f t="shared" si="10"/>
        <v>0.312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s="35" customFormat="1" ht="15" customHeight="1">
      <c r="A46" s="147" t="s">
        <v>19</v>
      </c>
      <c r="B46" s="110">
        <v>96</v>
      </c>
      <c r="C46" s="200">
        <v>2</v>
      </c>
      <c r="D46" s="22">
        <f t="shared" si="0"/>
        <v>0.192</v>
      </c>
      <c r="E46" s="7"/>
      <c r="F46" s="22">
        <v>16</v>
      </c>
      <c r="G46" s="22">
        <f t="shared" si="10"/>
        <v>3.2000000000000001E-2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s="103" customFormat="1" ht="19.5" customHeight="1">
      <c r="A47" s="85" t="s">
        <v>25</v>
      </c>
      <c r="B47" s="110">
        <v>96</v>
      </c>
      <c r="C47" s="198">
        <v>6</v>
      </c>
      <c r="D47" s="8">
        <f t="shared" si="0"/>
        <v>0.57599999999999996</v>
      </c>
      <c r="E47" s="6"/>
      <c r="F47" s="8">
        <v>117</v>
      </c>
      <c r="G47" s="22">
        <f t="shared" si="10"/>
        <v>0.70199999999999996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174</v>
      </c>
      <c r="B48" s="110">
        <v>96</v>
      </c>
      <c r="C48" s="108"/>
      <c r="D48" s="102"/>
      <c r="E48" s="101">
        <v>200</v>
      </c>
      <c r="F48" s="101"/>
      <c r="G48" s="102">
        <f>SUM(G49:G51)</f>
        <v>8.6120000000000001</v>
      </c>
      <c r="H48" s="101">
        <v>1.6</v>
      </c>
      <c r="I48" s="101">
        <v>0</v>
      </c>
      <c r="J48" s="101">
        <v>28.4</v>
      </c>
      <c r="K48" s="101">
        <v>120</v>
      </c>
      <c r="L48" s="101">
        <v>0.1</v>
      </c>
      <c r="M48" s="101">
        <v>60</v>
      </c>
      <c r="N48" s="101"/>
      <c r="O48" s="101"/>
      <c r="P48" s="101">
        <v>115.1</v>
      </c>
      <c r="Q48" s="101">
        <v>57.5</v>
      </c>
      <c r="R48" s="101">
        <v>38.130000000000003</v>
      </c>
      <c r="S48" s="101">
        <v>1.2</v>
      </c>
    </row>
    <row r="49" spans="1:19" s="103" customFormat="1" ht="15" customHeight="1">
      <c r="A49" s="11" t="s">
        <v>111</v>
      </c>
      <c r="B49" s="110">
        <v>96</v>
      </c>
      <c r="C49" s="12">
        <v>80</v>
      </c>
      <c r="D49" s="22">
        <f t="shared" si="0"/>
        <v>7.68</v>
      </c>
      <c r="E49" s="7"/>
      <c r="F49" s="22">
        <v>88.9</v>
      </c>
      <c r="G49" s="22">
        <f>C49*F49/1000</f>
        <v>7.1120000000000001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s="103" customFormat="1" ht="15" customHeight="1">
      <c r="A50" s="11" t="s">
        <v>22</v>
      </c>
      <c r="B50" s="110">
        <v>96</v>
      </c>
      <c r="C50" s="12">
        <v>30</v>
      </c>
      <c r="D50" s="22">
        <f t="shared" si="0"/>
        <v>2.88</v>
      </c>
      <c r="E50" s="7"/>
      <c r="F50" s="22">
        <v>50</v>
      </c>
      <c r="G50" s="22">
        <f t="shared" ref="G50:G51" si="11">C50*F50/1000</f>
        <v>1.5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0"/>
      <c r="B51" s="110">
        <v>96</v>
      </c>
      <c r="C51" s="9">
        <v>1</v>
      </c>
      <c r="D51" s="8">
        <f t="shared" si="0"/>
        <v>9.6000000000000002E-2</v>
      </c>
      <c r="E51" s="6"/>
      <c r="F51" s="6"/>
      <c r="G51" s="8">
        <f t="shared" si="11"/>
        <v>0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s="35" customFormat="1" ht="15" customHeight="1">
      <c r="A52" s="97" t="s">
        <v>44</v>
      </c>
      <c r="B52" s="110">
        <v>96</v>
      </c>
      <c r="C52" s="99"/>
      <c r="D52" s="102"/>
      <c r="E52" s="101">
        <v>48</v>
      </c>
      <c r="F52" s="101"/>
      <c r="G52" s="102">
        <f>SUM(G53)</f>
        <v>1.968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112">
        <v>0.04</v>
      </c>
      <c r="M52" s="112"/>
      <c r="N52" s="112"/>
      <c r="O52" s="112">
        <v>0.36</v>
      </c>
      <c r="P52" s="112">
        <v>9.1999999999999993</v>
      </c>
      <c r="Q52" s="112">
        <v>42.4</v>
      </c>
      <c r="R52" s="112">
        <v>10</v>
      </c>
      <c r="S52" s="112">
        <v>1.24</v>
      </c>
    </row>
    <row r="53" spans="1:19" ht="15" customHeight="1">
      <c r="A53" s="10" t="s">
        <v>44</v>
      </c>
      <c r="B53" s="110">
        <v>96</v>
      </c>
      <c r="C53" s="9">
        <v>48</v>
      </c>
      <c r="D53" s="8">
        <f t="shared" si="0"/>
        <v>4.6079999999999997</v>
      </c>
      <c r="E53" s="6"/>
      <c r="F53" s="22">
        <v>41</v>
      </c>
      <c r="G53" s="22">
        <f>C53*F53/1000</f>
        <v>1.968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ht="15" customHeight="1">
      <c r="A54" s="27"/>
      <c r="B54" s="110">
        <v>96</v>
      </c>
      <c r="C54" s="66"/>
      <c r="D54" s="67"/>
      <c r="E54" s="30"/>
      <c r="F54" s="30"/>
      <c r="G54" s="30"/>
      <c r="H54" s="15">
        <f>SUM(H30:H53)</f>
        <v>32.400000000000006</v>
      </c>
      <c r="I54" s="15">
        <f>SUM(I30:I53)</f>
        <v>37.97</v>
      </c>
      <c r="J54" s="15">
        <f>SUM(J30:J53)</f>
        <v>98.15</v>
      </c>
      <c r="K54" s="15">
        <f>SUM(K30:K53)</f>
        <v>864</v>
      </c>
      <c r="L54" s="15">
        <f t="shared" ref="L54:S54" si="12">SUM(L30:L53)</f>
        <v>0.59</v>
      </c>
      <c r="M54" s="15">
        <f t="shared" si="12"/>
        <v>91.14</v>
      </c>
      <c r="N54" s="15">
        <f t="shared" si="12"/>
        <v>0</v>
      </c>
      <c r="O54" s="15">
        <f t="shared" si="12"/>
        <v>1.98</v>
      </c>
      <c r="P54" s="15">
        <f t="shared" si="12"/>
        <v>248.69</v>
      </c>
      <c r="Q54" s="15">
        <f t="shared" si="12"/>
        <v>434.93</v>
      </c>
      <c r="R54" s="15">
        <f t="shared" si="12"/>
        <v>127.05000000000001</v>
      </c>
      <c r="S54" s="15">
        <f t="shared" si="12"/>
        <v>57.000000000000007</v>
      </c>
    </row>
    <row r="55" spans="1:19" ht="23.25" customHeight="1">
      <c r="A55" s="125" t="s">
        <v>13</v>
      </c>
      <c r="B55" s="110">
        <v>96</v>
      </c>
      <c r="C55" s="127"/>
      <c r="D55" s="128"/>
      <c r="E55" s="129"/>
      <c r="F55" s="129"/>
      <c r="G55" s="129"/>
      <c r="H55" s="130"/>
      <c r="I55" s="130"/>
      <c r="J55" s="130"/>
      <c r="K55" s="131"/>
      <c r="L55" s="131"/>
      <c r="M55" s="131"/>
      <c r="N55" s="131"/>
      <c r="O55" s="131"/>
      <c r="P55" s="131"/>
      <c r="Q55" s="131"/>
      <c r="R55" s="131"/>
      <c r="S55" s="131"/>
    </row>
    <row r="56" spans="1:19" ht="23.25" customHeight="1">
      <c r="A56" s="90" t="s">
        <v>85</v>
      </c>
      <c r="B56" s="110">
        <v>96</v>
      </c>
      <c r="C56" s="108"/>
      <c r="D56" s="102"/>
      <c r="E56" s="101">
        <v>150</v>
      </c>
      <c r="F56" s="101"/>
      <c r="G56" s="102">
        <f>SUM(G57)</f>
        <v>16.5</v>
      </c>
      <c r="H56" s="102">
        <v>3</v>
      </c>
      <c r="I56" s="102">
        <v>0.4</v>
      </c>
      <c r="J56" s="102">
        <v>43.6</v>
      </c>
      <c r="K56" s="102">
        <v>142.5</v>
      </c>
      <c r="L56" s="102">
        <v>0.03</v>
      </c>
      <c r="M56" s="102">
        <v>7.5</v>
      </c>
      <c r="N56" s="102"/>
      <c r="O56" s="102">
        <v>0.3</v>
      </c>
      <c r="P56" s="102">
        <v>6</v>
      </c>
      <c r="Q56" s="102">
        <v>21</v>
      </c>
      <c r="R56" s="102">
        <v>31.5</v>
      </c>
      <c r="S56" s="102">
        <v>0.45</v>
      </c>
    </row>
    <row r="57" spans="1:19" ht="23.25" customHeight="1">
      <c r="A57" s="85" t="s">
        <v>85</v>
      </c>
      <c r="B57" s="110">
        <v>96</v>
      </c>
      <c r="C57" s="9">
        <v>150</v>
      </c>
      <c r="D57" s="8">
        <f t="shared" ref="D57" si="13">B57*C57/1000</f>
        <v>14.4</v>
      </c>
      <c r="E57" s="6"/>
      <c r="F57" s="22">
        <v>110</v>
      </c>
      <c r="G57" s="22">
        <f>C57*F57/1000</f>
        <v>16.5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ht="15" customHeight="1">
      <c r="A58" s="97" t="s">
        <v>88</v>
      </c>
      <c r="B58" s="110">
        <v>96</v>
      </c>
      <c r="C58" s="108"/>
      <c r="D58" s="102"/>
      <c r="E58" s="101">
        <v>200</v>
      </c>
      <c r="F58" s="101"/>
      <c r="G58" s="102">
        <f>SUM(G59)</f>
        <v>14.257269999999998</v>
      </c>
      <c r="H58" s="102">
        <v>1.53</v>
      </c>
      <c r="I58" s="102">
        <v>0.34</v>
      </c>
      <c r="J58" s="102">
        <v>13.77</v>
      </c>
      <c r="K58" s="102">
        <v>61.2</v>
      </c>
      <c r="L58" s="95">
        <v>0.08</v>
      </c>
      <c r="M58" s="95">
        <v>2.6</v>
      </c>
      <c r="N58" s="95">
        <v>40</v>
      </c>
      <c r="O58" s="95"/>
      <c r="P58" s="95">
        <v>240</v>
      </c>
      <c r="Q58" s="95">
        <v>180</v>
      </c>
      <c r="R58" s="95">
        <v>28</v>
      </c>
      <c r="S58" s="95">
        <v>0.2</v>
      </c>
    </row>
    <row r="59" spans="1:19" ht="15" customHeight="1">
      <c r="A59" s="10" t="s">
        <v>89</v>
      </c>
      <c r="B59" s="110">
        <v>96</v>
      </c>
      <c r="C59" s="9">
        <v>211</v>
      </c>
      <c r="D59" s="8">
        <f t="shared" si="0"/>
        <v>20.256</v>
      </c>
      <c r="E59" s="6"/>
      <c r="F59" s="22">
        <v>67.569999999999993</v>
      </c>
      <c r="G59" s="22">
        <f>C59*F59/1000</f>
        <v>14.257269999999998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ht="15" customHeight="1">
      <c r="A60" s="42"/>
      <c r="B60" s="29"/>
      <c r="C60" s="29"/>
      <c r="D60" s="29"/>
      <c r="E60" s="29"/>
      <c r="F60" s="29"/>
      <c r="G60" s="29"/>
      <c r="H60" s="15">
        <f t="shared" ref="H60:S60" si="14">SUM(H56:H58)</f>
        <v>4.53</v>
      </c>
      <c r="I60" s="15">
        <f t="shared" si="14"/>
        <v>0.74</v>
      </c>
      <c r="J60" s="15">
        <f t="shared" si="14"/>
        <v>57.370000000000005</v>
      </c>
      <c r="K60" s="15">
        <f t="shared" si="14"/>
        <v>203.7</v>
      </c>
      <c r="L60" s="15">
        <f t="shared" si="14"/>
        <v>0.11</v>
      </c>
      <c r="M60" s="15">
        <f t="shared" si="14"/>
        <v>10.1</v>
      </c>
      <c r="N60" s="15">
        <f t="shared" si="14"/>
        <v>40</v>
      </c>
      <c r="O60" s="15">
        <f t="shared" si="14"/>
        <v>0.3</v>
      </c>
      <c r="P60" s="15">
        <f t="shared" si="14"/>
        <v>246</v>
      </c>
      <c r="Q60" s="15">
        <f t="shared" si="14"/>
        <v>201</v>
      </c>
      <c r="R60" s="15">
        <f t="shared" si="14"/>
        <v>59.5</v>
      </c>
      <c r="S60" s="15">
        <f t="shared" si="14"/>
        <v>0.65</v>
      </c>
    </row>
    <row r="61" spans="1:19" ht="15" customHeight="1">
      <c r="A61" s="56"/>
      <c r="B61" s="56"/>
      <c r="C61" s="56"/>
      <c r="D61" s="56"/>
      <c r="E61" s="56"/>
      <c r="F61" s="57" t="s">
        <v>46</v>
      </c>
      <c r="G61" s="49">
        <f>E63*E64</f>
        <v>10043.859359999999</v>
      </c>
      <c r="H61" s="153">
        <f t="shared" ref="H61:S61" si="15">SUM(H21+H54+H60)</f>
        <v>59.010000000000005</v>
      </c>
      <c r="I61" s="153">
        <f t="shared" si="15"/>
        <v>52.95</v>
      </c>
      <c r="J61" s="153">
        <f t="shared" si="15"/>
        <v>241.69</v>
      </c>
      <c r="K61" s="153">
        <f t="shared" si="15"/>
        <v>1677.2</v>
      </c>
      <c r="L61" s="153">
        <f t="shared" si="15"/>
        <v>0.97</v>
      </c>
      <c r="M61" s="153">
        <f t="shared" si="15"/>
        <v>104.78999999999999</v>
      </c>
      <c r="N61" s="153">
        <f t="shared" si="15"/>
        <v>72</v>
      </c>
      <c r="O61" s="153">
        <f t="shared" si="15"/>
        <v>3.4</v>
      </c>
      <c r="P61" s="153">
        <f t="shared" si="15"/>
        <v>807.57999999999993</v>
      </c>
      <c r="Q61" s="153">
        <f t="shared" si="15"/>
        <v>1020.31</v>
      </c>
      <c r="R61" s="153">
        <f t="shared" si="15"/>
        <v>302.08</v>
      </c>
      <c r="S61" s="153">
        <f t="shared" si="15"/>
        <v>62.370000000000005</v>
      </c>
    </row>
    <row r="63" spans="1:19">
      <c r="A63" s="2" t="s">
        <v>47</v>
      </c>
      <c r="E63" s="175">
        <v>96</v>
      </c>
      <c r="F63" s="2" t="s">
        <v>48</v>
      </c>
    </row>
    <row r="64" spans="1:19">
      <c r="A64" s="2" t="s">
        <v>49</v>
      </c>
      <c r="E64" s="174">
        <f>SUM(G9+G15+G19+G23+G30+G40+G48++G52+G58)</f>
        <v>104.62353499999998</v>
      </c>
      <c r="F64" s="2" t="s">
        <v>50</v>
      </c>
    </row>
    <row r="66" spans="1:9">
      <c r="A66" s="2" t="s">
        <v>262</v>
      </c>
      <c r="B66" s="3" t="s">
        <v>292</v>
      </c>
      <c r="E66" s="2" t="s">
        <v>51</v>
      </c>
      <c r="H66" s="3"/>
      <c r="I66" s="2" t="s">
        <v>52</v>
      </c>
    </row>
    <row r="67" spans="1: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>
  <dimension ref="A1:S63"/>
  <sheetViews>
    <sheetView view="pageBreakPreview" topLeftCell="A4" zoomScale="87" zoomScaleNormal="110" zoomScaleSheetLayoutView="87" workbookViewId="0">
      <selection activeCell="H25" sqref="H25"/>
    </sheetView>
  </sheetViews>
  <sheetFormatPr defaultColWidth="8.85546875" defaultRowHeight="12.75"/>
  <cols>
    <col min="1" max="1" width="28.28515625" style="2" customWidth="1"/>
    <col min="2" max="2" width="7.28515625" style="2" customWidth="1"/>
    <col min="3" max="6" width="9.7109375" style="2" customWidth="1"/>
    <col min="7" max="7" width="12" style="2" customWidth="1"/>
    <col min="8" max="11" width="9.7109375" style="2" customWidth="1"/>
    <col min="12" max="15" width="8.85546875" style="2"/>
    <col min="16" max="16" width="8.5703125" style="2" customWidth="1"/>
    <col min="17" max="17" width="9.85546875" style="2" customWidth="1"/>
    <col min="18" max="16384" width="8.85546875" style="2"/>
  </cols>
  <sheetData>
    <row r="1" spans="1:19" ht="38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>
      <c r="E6" s="2" t="s">
        <v>209</v>
      </c>
    </row>
    <row r="7" spans="1:19" s="1" customFormat="1" ht="65.2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0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6.45" customHeight="1">
      <c r="A9" s="90" t="s">
        <v>180</v>
      </c>
      <c r="B9" s="98">
        <v>155</v>
      </c>
      <c r="C9" s="199"/>
      <c r="D9" s="101"/>
      <c r="E9" s="101" t="s">
        <v>157</v>
      </c>
      <c r="F9" s="101"/>
      <c r="G9" s="102">
        <f>SUM(G10:G14)</f>
        <v>14.358699999999999</v>
      </c>
      <c r="H9" s="102">
        <v>6.3</v>
      </c>
      <c r="I9" s="102">
        <v>8.4</v>
      </c>
      <c r="J9" s="102">
        <v>29.4</v>
      </c>
      <c r="K9" s="102">
        <v>220.5</v>
      </c>
      <c r="L9" s="102">
        <v>0.22</v>
      </c>
      <c r="M9" s="102">
        <v>2.08</v>
      </c>
      <c r="N9" s="102">
        <v>32</v>
      </c>
      <c r="O9" s="102">
        <v>0.86</v>
      </c>
      <c r="P9" s="102">
        <v>149.62</v>
      </c>
      <c r="Q9" s="102">
        <v>234.98</v>
      </c>
      <c r="R9" s="102">
        <v>79.599999999999994</v>
      </c>
      <c r="S9" s="102">
        <v>2.1</v>
      </c>
    </row>
    <row r="10" spans="1:19" ht="15" customHeight="1">
      <c r="A10" s="147" t="s">
        <v>58</v>
      </c>
      <c r="B10" s="98">
        <v>155</v>
      </c>
      <c r="C10" s="200">
        <v>100</v>
      </c>
      <c r="D10" s="22">
        <f>B10*C10/1000</f>
        <v>15.5</v>
      </c>
      <c r="E10" s="7"/>
      <c r="F10" s="22">
        <v>67.569999999999993</v>
      </c>
      <c r="G10" s="22">
        <f>C10*F10/1000</f>
        <v>6.7569999999999988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155</v>
      </c>
      <c r="C11" s="200">
        <v>10</v>
      </c>
      <c r="D11" s="22">
        <f t="shared" ref="D11:D53" si="0">B11*C11/1000</f>
        <v>1.55</v>
      </c>
      <c r="E11" s="7"/>
      <c r="F11" s="22">
        <v>606.97</v>
      </c>
      <c r="G11" s="22">
        <f t="shared" ref="G11:G14" si="1">C11*F11/1000</f>
        <v>6.069700000000001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155</v>
      </c>
      <c r="C12" s="200">
        <v>6</v>
      </c>
      <c r="D12" s="22">
        <f t="shared" si="0"/>
        <v>0.93</v>
      </c>
      <c r="E12" s="7"/>
      <c r="F12" s="22">
        <v>50</v>
      </c>
      <c r="G12" s="22">
        <f t="shared" si="1"/>
        <v>0.3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84</v>
      </c>
      <c r="B13" s="98">
        <v>155</v>
      </c>
      <c r="C13" s="200">
        <v>40</v>
      </c>
      <c r="D13" s="22">
        <f t="shared" si="0"/>
        <v>6.2</v>
      </c>
      <c r="E13" s="7"/>
      <c r="F13" s="22">
        <v>30</v>
      </c>
      <c r="G13" s="22">
        <f t="shared" si="1"/>
        <v>1.2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155</v>
      </c>
      <c r="C14" s="200">
        <v>2</v>
      </c>
      <c r="D14" s="22">
        <f t="shared" si="0"/>
        <v>0.31</v>
      </c>
      <c r="E14" s="7"/>
      <c r="F14" s="22">
        <v>16</v>
      </c>
      <c r="G14" s="22">
        <f t="shared" si="1"/>
        <v>3.2000000000000001E-2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 ht="15" customHeight="1">
      <c r="A15" s="90" t="s">
        <v>94</v>
      </c>
      <c r="B15" s="98">
        <v>155</v>
      </c>
      <c r="C15" s="202"/>
      <c r="D15" s="5"/>
      <c r="E15" s="101">
        <v>200</v>
      </c>
      <c r="F15" s="101"/>
      <c r="G15" s="102">
        <f>SUM(G16:G18)</f>
        <v>8.3369999999999997</v>
      </c>
      <c r="H15" s="102">
        <v>3.6</v>
      </c>
      <c r="I15" s="102">
        <v>2.67</v>
      </c>
      <c r="J15" s="102">
        <v>28.27</v>
      </c>
      <c r="K15" s="102">
        <v>155.19999999999999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103" customFormat="1" ht="15" customHeight="1">
      <c r="A16" s="147" t="s">
        <v>99</v>
      </c>
      <c r="B16" s="98">
        <v>155</v>
      </c>
      <c r="C16" s="200">
        <v>5</v>
      </c>
      <c r="D16" s="7">
        <f t="shared" ref="D16:D18" si="2">B16*C16/1000</f>
        <v>0.77500000000000002</v>
      </c>
      <c r="E16" s="7"/>
      <c r="F16" s="22">
        <v>116</v>
      </c>
      <c r="G16" s="22">
        <f>C16*F16/1000</f>
        <v>0.57999999999999996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15" customHeight="1">
      <c r="A17" s="147" t="s">
        <v>58</v>
      </c>
      <c r="B17" s="98">
        <v>155</v>
      </c>
      <c r="C17" s="200">
        <v>100</v>
      </c>
      <c r="D17" s="7">
        <f t="shared" si="2"/>
        <v>15.5</v>
      </c>
      <c r="E17" s="7"/>
      <c r="F17" s="22">
        <v>67.569999999999993</v>
      </c>
      <c r="G17" s="22">
        <f t="shared" ref="G17:G18" si="3">C17*F17/1000</f>
        <v>6.7569999999999988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98">
        <v>155</v>
      </c>
      <c r="C18" s="198">
        <v>20</v>
      </c>
      <c r="D18" s="6">
        <f t="shared" si="2"/>
        <v>3.1</v>
      </c>
      <c r="E18" s="6"/>
      <c r="F18" s="8">
        <v>50</v>
      </c>
      <c r="G18" s="22">
        <f t="shared" si="3"/>
        <v>1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0" t="s">
        <v>143</v>
      </c>
      <c r="B19" s="98">
        <v>155</v>
      </c>
      <c r="C19" s="108"/>
      <c r="D19" s="102"/>
      <c r="E19" s="101">
        <v>120</v>
      </c>
      <c r="F19" s="101"/>
      <c r="G19" s="102">
        <f>SUM(G20)</f>
        <v>4.92</v>
      </c>
      <c r="H19" s="101">
        <v>12.18</v>
      </c>
      <c r="I19" s="101">
        <v>3.17</v>
      </c>
      <c r="J19" s="101">
        <v>28.5</v>
      </c>
      <c r="K19" s="102">
        <v>363</v>
      </c>
      <c r="L19" s="102">
        <v>0.02</v>
      </c>
      <c r="M19" s="102"/>
      <c r="N19" s="102"/>
      <c r="O19" s="102">
        <v>0.26</v>
      </c>
      <c r="P19" s="102">
        <v>4.5999999999999996</v>
      </c>
      <c r="Q19" s="102">
        <v>17.399999999999999</v>
      </c>
      <c r="R19" s="102">
        <v>6.6</v>
      </c>
      <c r="S19" s="102">
        <v>0.22</v>
      </c>
    </row>
    <row r="20" spans="1:19" ht="15" customHeight="1">
      <c r="A20" s="85" t="s">
        <v>143</v>
      </c>
      <c r="B20" s="98">
        <v>155</v>
      </c>
      <c r="C20" s="9">
        <v>120</v>
      </c>
      <c r="D20" s="8">
        <f t="shared" si="0"/>
        <v>18.600000000000001</v>
      </c>
      <c r="E20" s="6"/>
      <c r="F20" s="8">
        <v>41</v>
      </c>
      <c r="G20" s="22">
        <f>C20*F20/1000</f>
        <v>4.92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15" customHeight="1">
      <c r="A21" s="27"/>
      <c r="B21" s="41"/>
      <c r="C21" s="28"/>
      <c r="D21" s="67"/>
      <c r="E21" s="30"/>
      <c r="F21" s="30"/>
      <c r="G21" s="30"/>
      <c r="H21" s="15">
        <f t="shared" ref="H21:S21" si="4">SUM(H9:H20)</f>
        <v>22.08</v>
      </c>
      <c r="I21" s="15">
        <f t="shared" si="4"/>
        <v>14.24</v>
      </c>
      <c r="J21" s="15">
        <f t="shared" si="4"/>
        <v>86.17</v>
      </c>
      <c r="K21" s="15">
        <f t="shared" si="4"/>
        <v>738.7</v>
      </c>
      <c r="L21" s="15">
        <f t="shared" si="4"/>
        <v>0.27</v>
      </c>
      <c r="M21" s="15">
        <f t="shared" si="4"/>
        <v>3.55</v>
      </c>
      <c r="N21" s="15">
        <f t="shared" si="4"/>
        <v>32</v>
      </c>
      <c r="O21" s="15">
        <f t="shared" si="4"/>
        <v>1.1200000000000001</v>
      </c>
      <c r="P21" s="15">
        <f t="shared" si="4"/>
        <v>312.89</v>
      </c>
      <c r="Q21" s="15">
        <f t="shared" si="4"/>
        <v>384.38</v>
      </c>
      <c r="R21" s="15">
        <f t="shared" si="4"/>
        <v>115.52999999999999</v>
      </c>
      <c r="S21" s="15">
        <f t="shared" si="4"/>
        <v>4.72</v>
      </c>
    </row>
    <row r="22" spans="1:19" s="124" customFormat="1" ht="25.5" customHeight="1">
      <c r="A22" s="141" t="s">
        <v>12</v>
      </c>
      <c r="B22" s="137">
        <v>155</v>
      </c>
      <c r="C22" s="149"/>
      <c r="D22" s="150"/>
      <c r="E22" s="142"/>
      <c r="F22" s="142"/>
      <c r="G22" s="142"/>
      <c r="H22" s="151"/>
      <c r="I22" s="151"/>
      <c r="J22" s="151"/>
      <c r="K22" s="152"/>
      <c r="L22" s="152"/>
      <c r="M22" s="152"/>
      <c r="N22" s="152"/>
      <c r="O22" s="152"/>
      <c r="P22" s="152"/>
      <c r="Q22" s="152"/>
      <c r="R22" s="152"/>
      <c r="S22" s="152"/>
    </row>
    <row r="23" spans="1:19" s="124" customFormat="1">
      <c r="A23" s="90" t="s">
        <v>151</v>
      </c>
      <c r="B23" s="110">
        <v>155</v>
      </c>
      <c r="C23" s="199"/>
      <c r="D23" s="101"/>
      <c r="E23" s="101">
        <v>100</v>
      </c>
      <c r="F23" s="101"/>
      <c r="G23" s="102">
        <f>SUM(G24:G28)</f>
        <v>2.7709000000000001</v>
      </c>
      <c r="H23" s="101">
        <v>2.17</v>
      </c>
      <c r="I23" s="101">
        <v>3.5</v>
      </c>
      <c r="J23" s="101">
        <v>9.2799999999999994</v>
      </c>
      <c r="K23" s="101">
        <v>51.03</v>
      </c>
      <c r="L23" s="101">
        <v>0.02</v>
      </c>
      <c r="M23" s="101">
        <v>24.43</v>
      </c>
      <c r="N23" s="101"/>
      <c r="O23" s="101">
        <v>2.31</v>
      </c>
      <c r="P23" s="101">
        <v>43</v>
      </c>
      <c r="Q23" s="101">
        <v>28.32</v>
      </c>
      <c r="R23" s="101">
        <v>16</v>
      </c>
      <c r="S23" s="101">
        <v>0.52</v>
      </c>
    </row>
    <row r="24" spans="1:19" s="124" customFormat="1">
      <c r="A24" s="147" t="s">
        <v>26</v>
      </c>
      <c r="B24" s="110">
        <v>155</v>
      </c>
      <c r="C24" s="200">
        <v>99</v>
      </c>
      <c r="D24" s="7">
        <f>B24*C24/1000</f>
        <v>15.345000000000001</v>
      </c>
      <c r="E24" s="7"/>
      <c r="F24" s="22">
        <v>18.3</v>
      </c>
      <c r="G24" s="22">
        <f>C24*F24/1000</f>
        <v>1.8117000000000001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>
      <c r="A25" s="147" t="s">
        <v>28</v>
      </c>
      <c r="B25" s="110">
        <v>155</v>
      </c>
      <c r="C25" s="200">
        <v>13</v>
      </c>
      <c r="D25" s="7">
        <f t="shared" ref="D25:D29" si="5">B25*C25/1000</f>
        <v>2.0150000000000001</v>
      </c>
      <c r="E25" s="7"/>
      <c r="F25" s="22">
        <v>22.4</v>
      </c>
      <c r="G25" s="22">
        <f t="shared" ref="G25:G29" si="6">C25*F25/1000</f>
        <v>0.29120000000000001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>
      <c r="A26" s="147" t="s">
        <v>112</v>
      </c>
      <c r="B26" s="110">
        <v>155</v>
      </c>
      <c r="C26" s="200">
        <v>0.03</v>
      </c>
      <c r="D26" s="7">
        <f t="shared" si="5"/>
        <v>4.6499999999999996E-3</v>
      </c>
      <c r="E26" s="7"/>
      <c r="F26" s="22"/>
      <c r="G26" s="22">
        <f t="shared" si="6"/>
        <v>0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s="103" customFormat="1">
      <c r="A27" s="147" t="s">
        <v>22</v>
      </c>
      <c r="B27" s="110">
        <v>155</v>
      </c>
      <c r="C27" s="200">
        <v>4</v>
      </c>
      <c r="D27" s="7">
        <f t="shared" si="5"/>
        <v>0.62</v>
      </c>
      <c r="E27" s="7"/>
      <c r="F27" s="22">
        <v>50</v>
      </c>
      <c r="G27" s="22">
        <f t="shared" si="6"/>
        <v>0.2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85" t="s">
        <v>25</v>
      </c>
      <c r="B28" s="110">
        <v>155</v>
      </c>
      <c r="C28" s="198">
        <v>4</v>
      </c>
      <c r="D28" s="6">
        <f t="shared" si="5"/>
        <v>0.62</v>
      </c>
      <c r="E28" s="6"/>
      <c r="F28" s="8">
        <v>117</v>
      </c>
      <c r="G28" s="22">
        <f t="shared" si="6"/>
        <v>0.46800000000000003</v>
      </c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</row>
    <row r="29" spans="1:19" ht="15" customHeight="1">
      <c r="A29" s="61" t="s">
        <v>19</v>
      </c>
      <c r="B29" s="110">
        <v>155</v>
      </c>
      <c r="C29" s="75">
        <v>1.5</v>
      </c>
      <c r="D29" s="70">
        <f t="shared" si="5"/>
        <v>0.23250000000000001</v>
      </c>
      <c r="E29" s="73"/>
      <c r="F29" s="69">
        <v>16</v>
      </c>
      <c r="G29" s="22">
        <f t="shared" si="6"/>
        <v>2.4E-2</v>
      </c>
      <c r="H29" s="70"/>
      <c r="I29" s="70"/>
      <c r="J29" s="70"/>
      <c r="K29" s="70"/>
      <c r="L29" s="70"/>
      <c r="M29" s="70"/>
      <c r="N29" s="70"/>
      <c r="O29" s="70"/>
      <c r="P29" s="70"/>
      <c r="Q29" s="70"/>
      <c r="R29" s="70"/>
      <c r="S29" s="70"/>
    </row>
    <row r="30" spans="1:19" ht="30" customHeight="1">
      <c r="A30" s="90" t="s">
        <v>135</v>
      </c>
      <c r="B30" s="110">
        <v>155</v>
      </c>
      <c r="C30" s="202"/>
      <c r="D30" s="102"/>
      <c r="E30" s="101" t="s">
        <v>62</v>
      </c>
      <c r="F30" s="101"/>
      <c r="G30" s="102">
        <f>SUM(G31:G39)</f>
        <v>11.976199999999999</v>
      </c>
      <c r="H30" s="101">
        <v>10.039999999999999</v>
      </c>
      <c r="I30" s="101">
        <v>5.96</v>
      </c>
      <c r="J30" s="101">
        <v>23.16</v>
      </c>
      <c r="K30" s="101">
        <v>175</v>
      </c>
      <c r="L30" s="101">
        <v>0.04</v>
      </c>
      <c r="M30" s="101">
        <v>3</v>
      </c>
      <c r="N30" s="101"/>
      <c r="O30" s="101"/>
      <c r="P30" s="101">
        <v>88</v>
      </c>
      <c r="Q30" s="101">
        <v>50.1</v>
      </c>
      <c r="R30" s="101">
        <v>22.1</v>
      </c>
      <c r="S30" s="101">
        <v>50.1</v>
      </c>
    </row>
    <row r="31" spans="1:19" ht="15" customHeight="1">
      <c r="A31" s="147" t="s">
        <v>35</v>
      </c>
      <c r="B31" s="110">
        <v>155</v>
      </c>
      <c r="C31" s="200">
        <v>5</v>
      </c>
      <c r="D31" s="22">
        <f t="shared" si="0"/>
        <v>0.77500000000000002</v>
      </c>
      <c r="E31" s="7"/>
      <c r="F31" s="22">
        <v>86</v>
      </c>
      <c r="G31" s="22">
        <f>C31*F31/1000</f>
        <v>0.43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27</v>
      </c>
      <c r="B32" s="110">
        <v>155</v>
      </c>
      <c r="C32" s="200">
        <v>100</v>
      </c>
      <c r="D32" s="22">
        <f t="shared" si="0"/>
        <v>15.5</v>
      </c>
      <c r="E32" s="7"/>
      <c r="F32" s="22">
        <v>16.899999999999999</v>
      </c>
      <c r="G32" s="22">
        <f t="shared" ref="G32:G39" si="7">C32*F32/1000</f>
        <v>1.6899999999999997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s="35" customFormat="1" ht="15" customHeight="1">
      <c r="A33" s="147" t="s">
        <v>36</v>
      </c>
      <c r="B33" s="110">
        <v>155</v>
      </c>
      <c r="C33" s="200">
        <v>12</v>
      </c>
      <c r="D33" s="22">
        <f t="shared" si="0"/>
        <v>1.86</v>
      </c>
      <c r="E33" s="7"/>
      <c r="F33" s="22">
        <v>24</v>
      </c>
      <c r="G33" s="22">
        <f t="shared" si="7"/>
        <v>0.28799999999999998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133</v>
      </c>
      <c r="B34" s="110">
        <v>155</v>
      </c>
      <c r="C34" s="200">
        <v>46</v>
      </c>
      <c r="D34" s="22">
        <f t="shared" si="0"/>
        <v>7.13</v>
      </c>
      <c r="E34" s="7"/>
      <c r="F34" s="22">
        <v>193</v>
      </c>
      <c r="G34" s="22">
        <f t="shared" si="7"/>
        <v>8.8780000000000001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s="103" customFormat="1">
      <c r="A35" s="147" t="s">
        <v>24</v>
      </c>
      <c r="B35" s="110">
        <v>155</v>
      </c>
      <c r="C35" s="200">
        <v>2</v>
      </c>
      <c r="D35" s="22">
        <f t="shared" si="0"/>
        <v>0.31</v>
      </c>
      <c r="E35" s="7"/>
      <c r="F35" s="22"/>
      <c r="G35" s="22">
        <f t="shared" si="7"/>
        <v>0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28</v>
      </c>
      <c r="B36" s="110">
        <v>155</v>
      </c>
      <c r="C36" s="200">
        <v>13</v>
      </c>
      <c r="D36" s="22">
        <f t="shared" si="0"/>
        <v>2.0150000000000001</v>
      </c>
      <c r="E36" s="7"/>
      <c r="F36" s="22">
        <v>22.4</v>
      </c>
      <c r="G36" s="22">
        <f t="shared" si="7"/>
        <v>0.29120000000000001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s="103" customFormat="1" ht="15" customHeight="1">
      <c r="A37" s="147" t="s">
        <v>33</v>
      </c>
      <c r="B37" s="110">
        <v>155</v>
      </c>
      <c r="C37" s="200">
        <v>2</v>
      </c>
      <c r="D37" s="22">
        <f t="shared" si="0"/>
        <v>0.31</v>
      </c>
      <c r="E37" s="7"/>
      <c r="F37" s="22"/>
      <c r="G37" s="22">
        <f t="shared" si="7"/>
        <v>0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s="35" customFormat="1" ht="15" customHeight="1">
      <c r="A38" s="147" t="s">
        <v>19</v>
      </c>
      <c r="B38" s="110">
        <v>155</v>
      </c>
      <c r="C38" s="200">
        <v>3</v>
      </c>
      <c r="D38" s="22">
        <f t="shared" si="0"/>
        <v>0.46500000000000002</v>
      </c>
      <c r="E38" s="7"/>
      <c r="F38" s="22">
        <v>16</v>
      </c>
      <c r="G38" s="22">
        <f t="shared" si="7"/>
        <v>4.8000000000000001E-2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25</v>
      </c>
      <c r="B39" s="110">
        <v>155</v>
      </c>
      <c r="C39" s="200">
        <v>3</v>
      </c>
      <c r="D39" s="22">
        <f t="shared" si="0"/>
        <v>0.46500000000000002</v>
      </c>
      <c r="E39" s="7"/>
      <c r="F39" s="22">
        <v>117</v>
      </c>
      <c r="G39" s="22">
        <f t="shared" si="7"/>
        <v>0.35099999999999998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s="35" customFormat="1" ht="15" customHeight="1">
      <c r="A40" s="90" t="s">
        <v>87</v>
      </c>
      <c r="B40" s="110">
        <v>155</v>
      </c>
      <c r="C40" s="202"/>
      <c r="D40" s="102"/>
      <c r="E40" s="101" t="s">
        <v>294</v>
      </c>
      <c r="F40" s="101"/>
      <c r="G40" s="102">
        <f>SUM(G41:G47)</f>
        <v>57.963799999999985</v>
      </c>
      <c r="H40" s="102">
        <v>12.3</v>
      </c>
      <c r="I40" s="102">
        <v>29.5</v>
      </c>
      <c r="J40" s="101">
        <v>2.2599999999999998</v>
      </c>
      <c r="K40" s="102">
        <v>383</v>
      </c>
      <c r="L40" s="102">
        <v>0.41</v>
      </c>
      <c r="M40" s="102">
        <v>28.14</v>
      </c>
      <c r="N40" s="102"/>
      <c r="O40" s="102">
        <v>1.62</v>
      </c>
      <c r="P40" s="102">
        <v>36.39</v>
      </c>
      <c r="Q40" s="102">
        <v>284.93</v>
      </c>
      <c r="R40" s="102">
        <v>56.82</v>
      </c>
      <c r="S40" s="102">
        <v>4.46</v>
      </c>
    </row>
    <row r="41" spans="1:19" ht="15" customHeight="1">
      <c r="A41" s="147" t="s">
        <v>29</v>
      </c>
      <c r="B41" s="110">
        <v>155</v>
      </c>
      <c r="C41" s="200">
        <v>140</v>
      </c>
      <c r="D41" s="22">
        <f t="shared" si="0"/>
        <v>21.7</v>
      </c>
      <c r="E41" s="7"/>
      <c r="F41" s="22">
        <v>370</v>
      </c>
      <c r="G41" s="22">
        <f>C41*F41/1000</f>
        <v>51.8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47" t="s">
        <v>36</v>
      </c>
      <c r="B42" s="110">
        <v>155</v>
      </c>
      <c r="C42" s="200">
        <v>12</v>
      </c>
      <c r="D42" s="22">
        <f t="shared" si="0"/>
        <v>1.86</v>
      </c>
      <c r="E42" s="7"/>
      <c r="F42" s="22">
        <v>24</v>
      </c>
      <c r="G42" s="22">
        <f t="shared" ref="G42:G47" si="8">C42*F42/1000</f>
        <v>0.28799999999999998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24.75" customHeight="1">
      <c r="A43" s="147" t="s">
        <v>114</v>
      </c>
      <c r="B43" s="110">
        <v>155</v>
      </c>
      <c r="C43" s="200">
        <v>250</v>
      </c>
      <c r="D43" s="22">
        <f t="shared" si="0"/>
        <v>38.75</v>
      </c>
      <c r="E43" s="7"/>
      <c r="F43" s="22">
        <v>16.899999999999999</v>
      </c>
      <c r="G43" s="22">
        <f t="shared" si="8"/>
        <v>4.2249999999999996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28</v>
      </c>
      <c r="B44" s="110">
        <v>155</v>
      </c>
      <c r="C44" s="200">
        <v>27</v>
      </c>
      <c r="D44" s="22">
        <f t="shared" si="0"/>
        <v>4.1849999999999996</v>
      </c>
      <c r="E44" s="7"/>
      <c r="F44" s="22">
        <v>22.4</v>
      </c>
      <c r="G44" s="22">
        <f t="shared" si="8"/>
        <v>0.6048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103" customFormat="1" ht="15" customHeight="1">
      <c r="A45" s="147" t="s">
        <v>75</v>
      </c>
      <c r="B45" s="110">
        <v>155</v>
      </c>
      <c r="C45" s="200">
        <v>6</v>
      </c>
      <c r="D45" s="22">
        <f t="shared" si="0"/>
        <v>0.93</v>
      </c>
      <c r="E45" s="7"/>
      <c r="F45" s="22">
        <v>52</v>
      </c>
      <c r="G45" s="22">
        <f t="shared" si="8"/>
        <v>0.312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s="35" customFormat="1" ht="15" customHeight="1">
      <c r="A46" s="147" t="s">
        <v>19</v>
      </c>
      <c r="B46" s="110">
        <v>155</v>
      </c>
      <c r="C46" s="200">
        <v>2</v>
      </c>
      <c r="D46" s="22">
        <f t="shared" si="0"/>
        <v>0.31</v>
      </c>
      <c r="E46" s="7"/>
      <c r="F46" s="22">
        <v>16</v>
      </c>
      <c r="G46" s="22">
        <f t="shared" si="8"/>
        <v>3.2000000000000001E-2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s="103" customFormat="1" ht="19.5" customHeight="1">
      <c r="A47" s="85" t="s">
        <v>25</v>
      </c>
      <c r="B47" s="110">
        <v>155</v>
      </c>
      <c r="C47" s="198">
        <v>6</v>
      </c>
      <c r="D47" s="8">
        <f t="shared" si="0"/>
        <v>0.93</v>
      </c>
      <c r="E47" s="6"/>
      <c r="F47" s="8">
        <v>117</v>
      </c>
      <c r="G47" s="22">
        <f t="shared" si="8"/>
        <v>0.70199999999999996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174</v>
      </c>
      <c r="B48" s="110">
        <v>155</v>
      </c>
      <c r="C48" s="108"/>
      <c r="D48" s="102"/>
      <c r="E48" s="101">
        <v>200</v>
      </c>
      <c r="F48" s="101"/>
      <c r="G48" s="102">
        <f>SUM(G49:G51)</f>
        <v>8.6120000000000001</v>
      </c>
      <c r="H48" s="101">
        <v>1.6</v>
      </c>
      <c r="I48" s="101">
        <v>0</v>
      </c>
      <c r="J48" s="101">
        <v>28.4</v>
      </c>
      <c r="K48" s="101">
        <v>120</v>
      </c>
      <c r="L48" s="101">
        <v>0.1</v>
      </c>
      <c r="M48" s="101">
        <v>60</v>
      </c>
      <c r="N48" s="101"/>
      <c r="O48" s="101"/>
      <c r="P48" s="101">
        <v>115.1</v>
      </c>
      <c r="Q48" s="101">
        <v>57.5</v>
      </c>
      <c r="R48" s="101">
        <v>38.130000000000003</v>
      </c>
      <c r="S48" s="101">
        <v>1.2</v>
      </c>
    </row>
    <row r="49" spans="1:19" s="103" customFormat="1" ht="15" customHeight="1">
      <c r="A49" s="11" t="s">
        <v>111</v>
      </c>
      <c r="B49" s="110">
        <v>155</v>
      </c>
      <c r="C49" s="12">
        <v>80</v>
      </c>
      <c r="D49" s="22">
        <f t="shared" si="0"/>
        <v>12.4</v>
      </c>
      <c r="E49" s="7"/>
      <c r="F49" s="22">
        <v>88.9</v>
      </c>
      <c r="G49" s="22">
        <f>C49*F49/1000</f>
        <v>7.1120000000000001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s="103" customFormat="1" ht="15" customHeight="1">
      <c r="A50" s="11" t="s">
        <v>22</v>
      </c>
      <c r="B50" s="110">
        <v>155</v>
      </c>
      <c r="C50" s="12">
        <v>30</v>
      </c>
      <c r="D50" s="22">
        <f t="shared" si="0"/>
        <v>4.6500000000000004</v>
      </c>
      <c r="E50" s="7"/>
      <c r="F50" s="22">
        <v>50</v>
      </c>
      <c r="G50" s="22">
        <f t="shared" ref="G50:G51" si="9">C50*F50/1000</f>
        <v>1.5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0"/>
      <c r="B51" s="110">
        <v>155</v>
      </c>
      <c r="C51" s="9">
        <v>1</v>
      </c>
      <c r="D51" s="8">
        <f t="shared" si="0"/>
        <v>0.155</v>
      </c>
      <c r="E51" s="6"/>
      <c r="F51" s="6"/>
      <c r="G51" s="8">
        <f t="shared" si="9"/>
        <v>0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s="35" customFormat="1" ht="15" customHeight="1">
      <c r="A52" s="97" t="s">
        <v>44</v>
      </c>
      <c r="B52" s="110">
        <v>155</v>
      </c>
      <c r="C52" s="99"/>
      <c r="D52" s="102"/>
      <c r="E52" s="101">
        <v>72</v>
      </c>
      <c r="F52" s="101"/>
      <c r="G52" s="102">
        <f>SUM(G53)</f>
        <v>2.952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112">
        <v>0.04</v>
      </c>
      <c r="M52" s="112"/>
      <c r="N52" s="112"/>
      <c r="O52" s="112">
        <v>0.36</v>
      </c>
      <c r="P52" s="112">
        <v>9.1999999999999993</v>
      </c>
      <c r="Q52" s="112">
        <v>42.4</v>
      </c>
      <c r="R52" s="112">
        <v>10</v>
      </c>
      <c r="S52" s="112">
        <v>1.24</v>
      </c>
    </row>
    <row r="53" spans="1:19" ht="15" customHeight="1">
      <c r="A53" s="10" t="s">
        <v>44</v>
      </c>
      <c r="B53" s="110">
        <v>155</v>
      </c>
      <c r="C53" s="9">
        <v>72</v>
      </c>
      <c r="D53" s="8">
        <f t="shared" si="0"/>
        <v>11.16</v>
      </c>
      <c r="E53" s="6"/>
      <c r="F53" s="22">
        <v>41</v>
      </c>
      <c r="G53" s="22">
        <f>C53*F53/1000</f>
        <v>2.952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ht="15" customHeight="1">
      <c r="A54" s="27"/>
      <c r="B54" s="110">
        <v>155</v>
      </c>
      <c r="C54" s="66"/>
      <c r="D54" s="67"/>
      <c r="E54" s="30"/>
      <c r="F54" s="30"/>
      <c r="G54" s="30"/>
      <c r="H54" s="15">
        <f>SUM(H30:H53)</f>
        <v>32.400000000000006</v>
      </c>
      <c r="I54" s="15">
        <f>SUM(I30:I53)</f>
        <v>37.97</v>
      </c>
      <c r="J54" s="15">
        <f>SUM(J30:J53)</f>
        <v>98.15</v>
      </c>
      <c r="K54" s="15">
        <f>SUM(K30:K53)</f>
        <v>864</v>
      </c>
      <c r="L54" s="15">
        <f t="shared" ref="L54:S54" si="10">SUM(L30:L53)</f>
        <v>0.59</v>
      </c>
      <c r="M54" s="15">
        <f t="shared" si="10"/>
        <v>91.14</v>
      </c>
      <c r="N54" s="15">
        <f t="shared" si="10"/>
        <v>0</v>
      </c>
      <c r="O54" s="15">
        <f t="shared" si="10"/>
        <v>1.98</v>
      </c>
      <c r="P54" s="15">
        <f t="shared" si="10"/>
        <v>248.69</v>
      </c>
      <c r="Q54" s="15">
        <f t="shared" si="10"/>
        <v>434.93</v>
      </c>
      <c r="R54" s="15">
        <f t="shared" si="10"/>
        <v>127.05000000000001</v>
      </c>
      <c r="S54" s="15">
        <f t="shared" si="10"/>
        <v>57.000000000000007</v>
      </c>
    </row>
    <row r="55" spans="1:19" ht="23.25" customHeight="1">
      <c r="A55" s="90" t="s">
        <v>85</v>
      </c>
      <c r="B55" s="110">
        <v>155</v>
      </c>
      <c r="C55" s="108"/>
      <c r="D55" s="102"/>
      <c r="E55" s="101">
        <v>220</v>
      </c>
      <c r="F55" s="101"/>
      <c r="G55" s="102">
        <f>SUM(G56)</f>
        <v>24.2</v>
      </c>
      <c r="H55" s="102">
        <v>3</v>
      </c>
      <c r="I55" s="102">
        <v>0.4</v>
      </c>
      <c r="J55" s="102">
        <v>43.6</v>
      </c>
      <c r="K55" s="102">
        <v>190</v>
      </c>
      <c r="L55" s="102">
        <v>0.03</v>
      </c>
      <c r="M55" s="102">
        <v>7.5</v>
      </c>
      <c r="N55" s="102"/>
      <c r="O55" s="102">
        <v>0.3</v>
      </c>
      <c r="P55" s="102">
        <v>6</v>
      </c>
      <c r="Q55" s="102">
        <v>21</v>
      </c>
      <c r="R55" s="102">
        <v>31.5</v>
      </c>
      <c r="S55" s="102">
        <v>0.45</v>
      </c>
    </row>
    <row r="56" spans="1:19" ht="23.25" customHeight="1">
      <c r="A56" s="85" t="s">
        <v>85</v>
      </c>
      <c r="B56" s="110">
        <v>155</v>
      </c>
      <c r="C56" s="9">
        <v>220</v>
      </c>
      <c r="D56" s="8">
        <f t="shared" ref="D56" si="11">B56*C56/1000</f>
        <v>34.1</v>
      </c>
      <c r="E56" s="6"/>
      <c r="F56" s="22">
        <v>110</v>
      </c>
      <c r="G56" s="22">
        <f>C56*F56/1000</f>
        <v>24.2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ht="15" customHeight="1">
      <c r="A57" s="56"/>
      <c r="B57" s="56"/>
      <c r="C57" s="56"/>
      <c r="D57" s="56"/>
      <c r="E57" s="56"/>
      <c r="F57" s="251" t="s">
        <v>46</v>
      </c>
      <c r="G57" s="49">
        <f>E59*E60</f>
        <v>17343.042999999998</v>
      </c>
      <c r="H57" s="153">
        <f>SUM(H21+H54)</f>
        <v>54.480000000000004</v>
      </c>
      <c r="I57" s="153">
        <f t="shared" ref="I57:S57" si="12">SUM(I21+I54)</f>
        <v>52.21</v>
      </c>
      <c r="J57" s="153">
        <f t="shared" si="12"/>
        <v>184.32</v>
      </c>
      <c r="K57" s="153">
        <f t="shared" si="12"/>
        <v>1602.7</v>
      </c>
      <c r="L57" s="153">
        <f t="shared" si="12"/>
        <v>0.86</v>
      </c>
      <c r="M57" s="153">
        <f t="shared" si="12"/>
        <v>94.69</v>
      </c>
      <c r="N57" s="153">
        <f t="shared" si="12"/>
        <v>32</v>
      </c>
      <c r="O57" s="153">
        <f t="shared" si="12"/>
        <v>3.1</v>
      </c>
      <c r="P57" s="153">
        <f t="shared" si="12"/>
        <v>561.57999999999993</v>
      </c>
      <c r="Q57" s="153">
        <f t="shared" si="12"/>
        <v>819.31</v>
      </c>
      <c r="R57" s="153">
        <f t="shared" si="12"/>
        <v>242.57999999999998</v>
      </c>
      <c r="S57" s="153">
        <f t="shared" si="12"/>
        <v>61.720000000000006</v>
      </c>
    </row>
    <row r="59" spans="1:19">
      <c r="A59" s="2" t="s">
        <v>47</v>
      </c>
      <c r="E59" s="175">
        <v>155</v>
      </c>
      <c r="F59" s="2" t="s">
        <v>48</v>
      </c>
    </row>
    <row r="60" spans="1:19">
      <c r="A60" s="2" t="s">
        <v>49</v>
      </c>
      <c r="E60" s="174">
        <f>SUM(G9+G15+G19+G23+G30+G40+G48++G52)</f>
        <v>111.89059999999998</v>
      </c>
      <c r="F60" s="2" t="s">
        <v>50</v>
      </c>
    </row>
    <row r="62" spans="1:19">
      <c r="A62" s="2" t="s">
        <v>262</v>
      </c>
      <c r="B62" s="3" t="s">
        <v>292</v>
      </c>
      <c r="E62" s="2" t="s">
        <v>51</v>
      </c>
      <c r="H62" s="3"/>
      <c r="I62" s="2" t="s">
        <v>52</v>
      </c>
    </row>
    <row r="63" spans="1:1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10.xml><?xml version="1.0" encoding="utf-8"?>
<worksheet xmlns="http://schemas.openxmlformats.org/spreadsheetml/2006/main" xmlns:r="http://schemas.openxmlformats.org/officeDocument/2006/relationships">
  <dimension ref="A1:S72"/>
  <sheetViews>
    <sheetView view="pageBreakPreview" zoomScale="86" zoomScaleNormal="115" zoomScaleSheetLayoutView="86" workbookViewId="0">
      <selection activeCell="H9" sqref="H9:S9"/>
    </sheetView>
  </sheetViews>
  <sheetFormatPr defaultColWidth="8.85546875" defaultRowHeight="12.75"/>
  <cols>
    <col min="1" max="1" width="19.140625" style="2" bestFit="1" customWidth="1"/>
    <col min="2" max="2" width="10" style="2" customWidth="1"/>
    <col min="3" max="6" width="9.7109375" style="2" customWidth="1"/>
    <col min="7" max="7" width="12.85546875" style="2" customWidth="1"/>
    <col min="8" max="11" width="9.7109375" style="2" customWidth="1"/>
    <col min="12" max="12" width="8.85546875" style="2"/>
    <col min="13" max="13" width="10.42578125" style="2" bestFit="1" customWidth="1"/>
    <col min="14" max="16384" width="8.85546875" style="2"/>
  </cols>
  <sheetData>
    <row r="1" spans="1:19" ht="36.7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83</v>
      </c>
      <c r="I5" s="280"/>
      <c r="J5" s="280"/>
      <c r="K5" s="280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0" customHeight="1">
      <c r="A9" s="117" t="s">
        <v>179</v>
      </c>
      <c r="B9" s="110">
        <v>96</v>
      </c>
      <c r="C9" s="113"/>
      <c r="D9" s="114"/>
      <c r="E9" s="114" t="s">
        <v>157</v>
      </c>
      <c r="F9" s="114"/>
      <c r="G9" s="112">
        <f>SUM(G10:G14)</f>
        <v>15.1587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138.1</v>
      </c>
      <c r="Q9" s="112">
        <v>184.37</v>
      </c>
      <c r="R9" s="112">
        <v>45</v>
      </c>
      <c r="S9" s="112">
        <v>2.58</v>
      </c>
    </row>
    <row r="10" spans="1:19" ht="15" customHeight="1">
      <c r="A10" s="59" t="s">
        <v>158</v>
      </c>
      <c r="B10" s="110">
        <v>96</v>
      </c>
      <c r="C10" s="194">
        <v>50</v>
      </c>
      <c r="D10" s="69">
        <f>B10*C10/1000</f>
        <v>4.8</v>
      </c>
      <c r="E10" s="72"/>
      <c r="F10" s="22">
        <v>40</v>
      </c>
      <c r="G10" s="22">
        <f>C10*F10/1000</f>
        <v>2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96</v>
      </c>
      <c r="C11" s="194">
        <v>100</v>
      </c>
      <c r="D11" s="69">
        <f t="shared" ref="D11:D14" si="0">B11*C11/1000</f>
        <v>9.6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96</v>
      </c>
      <c r="C12" s="194">
        <v>10</v>
      </c>
      <c r="D12" s="69">
        <f t="shared" si="0"/>
        <v>0.96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96</v>
      </c>
      <c r="C13" s="194">
        <v>6</v>
      </c>
      <c r="D13" s="69">
        <f t="shared" si="0"/>
        <v>0.57599999999999996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ht="15" customHeight="1">
      <c r="A14" s="61" t="s">
        <v>19</v>
      </c>
      <c r="B14" s="110">
        <v>96</v>
      </c>
      <c r="C14" s="195">
        <v>2</v>
      </c>
      <c r="D14" s="70">
        <f t="shared" si="0"/>
        <v>0.192</v>
      </c>
      <c r="E14" s="77"/>
      <c r="F14" s="22">
        <v>16</v>
      </c>
      <c r="G14" s="22">
        <f t="shared" si="1"/>
        <v>3.2000000000000001E-2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30.75" customHeight="1">
      <c r="A15" s="90" t="s">
        <v>275</v>
      </c>
      <c r="B15" s="110">
        <v>96</v>
      </c>
      <c r="C15" s="202"/>
      <c r="D15" s="93"/>
      <c r="E15" s="101">
        <v>200</v>
      </c>
      <c r="F15" s="93"/>
      <c r="G15" s="102">
        <f>G16</f>
        <v>19.309999999999999</v>
      </c>
      <c r="H15" s="93">
        <v>3.17</v>
      </c>
      <c r="I15" s="102">
        <v>2.68</v>
      </c>
      <c r="J15" s="93">
        <v>28.27</v>
      </c>
      <c r="K15" s="102">
        <v>100.8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35" customFormat="1" ht="15" customHeight="1">
      <c r="A16" s="147" t="s">
        <v>275</v>
      </c>
      <c r="B16" s="110">
        <v>96</v>
      </c>
      <c r="C16" s="200">
        <v>200</v>
      </c>
      <c r="D16" s="53">
        <f t="shared" ref="D16" si="2">B16*C16/1000</f>
        <v>19.2</v>
      </c>
      <c r="E16" s="7"/>
      <c r="F16" s="53">
        <v>96.55</v>
      </c>
      <c r="G16" s="22">
        <f>C16*F16/1000</f>
        <v>19.309999999999999</v>
      </c>
      <c r="H16" s="53"/>
      <c r="I16" s="22"/>
      <c r="J16" s="53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103" customFormat="1" ht="15" customHeight="1">
      <c r="A17" s="97" t="s">
        <v>139</v>
      </c>
      <c r="B17" s="110">
        <v>96</v>
      </c>
      <c r="C17" s="108"/>
      <c r="D17" s="5"/>
      <c r="E17" s="101">
        <v>120</v>
      </c>
      <c r="F17" s="101"/>
      <c r="G17" s="102">
        <f>SUM(G18)</f>
        <v>4.92</v>
      </c>
      <c r="H17" s="101">
        <v>12.18</v>
      </c>
      <c r="I17" s="101">
        <v>3.17</v>
      </c>
      <c r="J17" s="101">
        <v>28.5</v>
      </c>
      <c r="K17" s="102">
        <v>363</v>
      </c>
      <c r="L17" s="102">
        <v>0.02</v>
      </c>
      <c r="M17" s="102"/>
      <c r="N17" s="102"/>
      <c r="O17" s="102">
        <v>0.26</v>
      </c>
      <c r="P17" s="102">
        <v>4.5999999999999996</v>
      </c>
      <c r="Q17" s="102">
        <v>17.399999999999999</v>
      </c>
      <c r="R17" s="102">
        <v>6.6</v>
      </c>
      <c r="S17" s="102">
        <v>0.22</v>
      </c>
    </row>
    <row r="18" spans="1:19" s="103" customFormat="1" ht="15" customHeight="1">
      <c r="A18" s="10" t="s">
        <v>139</v>
      </c>
      <c r="B18" s="110">
        <v>96</v>
      </c>
      <c r="C18" s="9">
        <v>120</v>
      </c>
      <c r="D18" s="6">
        <f t="shared" ref="D18:D59" si="3">B18*C18/1000</f>
        <v>11.52</v>
      </c>
      <c r="E18" s="6"/>
      <c r="F18" s="8">
        <v>41</v>
      </c>
      <c r="G18" s="8">
        <f>C18*F18/1000</f>
        <v>4.92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ht="15" customHeight="1">
      <c r="A19" s="161"/>
      <c r="B19" s="162"/>
      <c r="C19" s="163"/>
      <c r="D19" s="164"/>
      <c r="E19" s="165"/>
      <c r="F19" s="165"/>
      <c r="G19" s="165"/>
      <c r="H19" s="23">
        <f t="shared" ref="H19:S19" si="4">SUM(H9:H18)</f>
        <v>22.67</v>
      </c>
      <c r="I19" s="23">
        <f t="shared" si="4"/>
        <v>11.77</v>
      </c>
      <c r="J19" s="23">
        <f t="shared" si="4"/>
        <v>94.27</v>
      </c>
      <c r="K19" s="23">
        <f t="shared" si="4"/>
        <v>690.8</v>
      </c>
      <c r="L19" s="23">
        <f t="shared" si="4"/>
        <v>0.24</v>
      </c>
      <c r="M19" s="23">
        <f t="shared" si="4"/>
        <v>1.47</v>
      </c>
      <c r="N19" s="23">
        <f t="shared" si="4"/>
        <v>5</v>
      </c>
      <c r="O19" s="23">
        <f t="shared" si="4"/>
        <v>3.16</v>
      </c>
      <c r="P19" s="23">
        <f t="shared" si="4"/>
        <v>301.37</v>
      </c>
      <c r="Q19" s="23">
        <f t="shared" si="4"/>
        <v>333.77</v>
      </c>
      <c r="R19" s="23">
        <f t="shared" si="4"/>
        <v>80.929999999999993</v>
      </c>
      <c r="S19" s="23">
        <f t="shared" si="4"/>
        <v>5.2</v>
      </c>
    </row>
    <row r="20" spans="1:19" s="124" customFormat="1" ht="15" customHeight="1">
      <c r="A20" s="141" t="s">
        <v>12</v>
      </c>
      <c r="B20" s="137">
        <v>96</v>
      </c>
      <c r="C20" s="149"/>
      <c r="D20" s="150"/>
      <c r="E20" s="142"/>
      <c r="F20" s="142"/>
      <c r="G20" s="142"/>
      <c r="H20" s="151"/>
      <c r="I20" s="151"/>
      <c r="J20" s="151"/>
      <c r="K20" s="152"/>
      <c r="L20" s="152"/>
      <c r="M20" s="152"/>
      <c r="N20" s="152"/>
      <c r="O20" s="152"/>
      <c r="P20" s="152"/>
      <c r="Q20" s="152"/>
      <c r="R20" s="152"/>
      <c r="S20" s="152"/>
    </row>
    <row r="21" spans="1:19" s="124" customFormat="1" ht="51" customHeight="1">
      <c r="A21" s="97" t="s">
        <v>185</v>
      </c>
      <c r="B21" s="205">
        <v>96</v>
      </c>
      <c r="C21" s="101"/>
      <c r="D21" s="8"/>
      <c r="E21" s="101">
        <v>75</v>
      </c>
      <c r="F21" s="101"/>
      <c r="G21" s="112">
        <f>SUM(G22:G27)</f>
        <v>7.3005000000000004</v>
      </c>
      <c r="H21" s="101">
        <v>1.48</v>
      </c>
      <c r="I21" s="101">
        <v>3.93</v>
      </c>
      <c r="J21" s="101">
        <v>7.33</v>
      </c>
      <c r="K21" s="101">
        <v>70.650000000000006</v>
      </c>
      <c r="L21" s="101">
        <v>0.02</v>
      </c>
      <c r="M21" s="101">
        <v>24.43</v>
      </c>
      <c r="N21" s="101"/>
      <c r="O21" s="101">
        <v>2.31</v>
      </c>
      <c r="P21" s="101">
        <v>25.11</v>
      </c>
      <c r="Q21" s="101">
        <v>22</v>
      </c>
      <c r="R21" s="101">
        <v>16</v>
      </c>
      <c r="S21" s="101">
        <v>0.52</v>
      </c>
    </row>
    <row r="22" spans="1:19" s="124" customFormat="1" ht="15" customHeight="1">
      <c r="A22" s="11" t="s">
        <v>91</v>
      </c>
      <c r="B22" s="205">
        <v>96</v>
      </c>
      <c r="C22" s="12">
        <v>42</v>
      </c>
      <c r="D22" s="8">
        <f t="shared" ref="D22:D27" si="5">B22*C22/1000</f>
        <v>4.032</v>
      </c>
      <c r="E22" s="7"/>
      <c r="F22" s="22">
        <v>18.3</v>
      </c>
      <c r="G22" s="22">
        <f>C22*F22/1000</f>
        <v>0.76860000000000006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s="124" customFormat="1" ht="15" customHeight="1">
      <c r="A23" s="11" t="s">
        <v>98</v>
      </c>
      <c r="B23" s="205">
        <v>96</v>
      </c>
      <c r="C23" s="12">
        <v>27</v>
      </c>
      <c r="D23" s="8">
        <f t="shared" si="5"/>
        <v>2.5920000000000001</v>
      </c>
      <c r="E23" s="7"/>
      <c r="F23" s="22">
        <v>67.900000000000006</v>
      </c>
      <c r="G23" s="22">
        <f t="shared" ref="G23:G24" si="6">C23*F23/1000</f>
        <v>1.8333000000000002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124" customFormat="1" ht="15" customHeight="1">
      <c r="A24" s="11" t="s">
        <v>28</v>
      </c>
      <c r="B24" s="205">
        <v>96</v>
      </c>
      <c r="C24" s="12">
        <v>14</v>
      </c>
      <c r="D24" s="8">
        <f t="shared" si="5"/>
        <v>1.3440000000000001</v>
      </c>
      <c r="E24" s="7"/>
      <c r="F24" s="22">
        <v>22.4</v>
      </c>
      <c r="G24" s="22">
        <f t="shared" si="6"/>
        <v>0.31359999999999999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 ht="15" customHeight="1">
      <c r="A25" s="11" t="s">
        <v>36</v>
      </c>
      <c r="B25" s="205">
        <v>96</v>
      </c>
      <c r="C25" s="12">
        <v>6</v>
      </c>
      <c r="D25" s="8">
        <f t="shared" si="5"/>
        <v>0.57599999999999996</v>
      </c>
      <c r="E25" s="7"/>
      <c r="F25" s="22">
        <v>24</v>
      </c>
      <c r="G25" s="22">
        <f>C25*F25/40</f>
        <v>3.6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 ht="15" customHeight="1">
      <c r="A26" s="11" t="s">
        <v>25</v>
      </c>
      <c r="B26" s="205">
        <v>96</v>
      </c>
      <c r="C26" s="12">
        <v>5</v>
      </c>
      <c r="D26" s="8">
        <f t="shared" si="5"/>
        <v>0.48</v>
      </c>
      <c r="E26" s="7"/>
      <c r="F26" s="22">
        <v>117</v>
      </c>
      <c r="G26" s="22">
        <f t="shared" ref="G26:G27" si="7">C26*F26/1000</f>
        <v>0.58499999999999996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s="124" customFormat="1" ht="15" customHeight="1">
      <c r="A27" s="10" t="s">
        <v>22</v>
      </c>
      <c r="B27" s="205">
        <v>96</v>
      </c>
      <c r="C27" s="9">
        <v>4</v>
      </c>
      <c r="D27" s="8">
        <f t="shared" si="5"/>
        <v>0.38400000000000001</v>
      </c>
      <c r="E27" s="6"/>
      <c r="F27" s="22">
        <v>50</v>
      </c>
      <c r="G27" s="22">
        <f t="shared" si="7"/>
        <v>0.2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</row>
    <row r="28" spans="1:19" s="103" customFormat="1" ht="38.25">
      <c r="A28" s="90" t="s">
        <v>136</v>
      </c>
      <c r="B28" s="205">
        <v>96</v>
      </c>
      <c r="C28" s="199"/>
      <c r="D28" s="5"/>
      <c r="E28" s="101" t="s">
        <v>62</v>
      </c>
      <c r="F28" s="101"/>
      <c r="G28" s="102">
        <f>SUM(G29:G38)</f>
        <v>13.233149999999998</v>
      </c>
      <c r="H28" s="102">
        <v>2.2000000000000002</v>
      </c>
      <c r="I28" s="102">
        <v>5.2</v>
      </c>
      <c r="J28" s="102">
        <v>15.58</v>
      </c>
      <c r="K28" s="102">
        <v>117.9</v>
      </c>
      <c r="L28" s="102">
        <v>0.1</v>
      </c>
      <c r="M28" s="102">
        <v>14.3</v>
      </c>
      <c r="N28" s="102"/>
      <c r="O28" s="102">
        <v>2.4300000000000002</v>
      </c>
      <c r="P28" s="102">
        <v>16.55</v>
      </c>
      <c r="Q28" s="102">
        <v>34.950000000000003</v>
      </c>
      <c r="R28" s="102">
        <v>28</v>
      </c>
      <c r="S28" s="102">
        <v>1.03</v>
      </c>
    </row>
    <row r="29" spans="1:19" s="103" customFormat="1" ht="15" customHeight="1">
      <c r="A29" s="147" t="s">
        <v>95</v>
      </c>
      <c r="B29" s="205">
        <v>96</v>
      </c>
      <c r="C29" s="200">
        <v>5</v>
      </c>
      <c r="D29" s="22">
        <f t="shared" si="3"/>
        <v>0.48</v>
      </c>
      <c r="E29" s="7"/>
      <c r="F29" s="22">
        <v>32</v>
      </c>
      <c r="G29" s="22">
        <f>C29*F29/1000</f>
        <v>0.16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27</v>
      </c>
      <c r="B30" s="205">
        <v>96</v>
      </c>
      <c r="C30" s="200">
        <v>100</v>
      </c>
      <c r="D30" s="22">
        <f t="shared" si="3"/>
        <v>9.6</v>
      </c>
      <c r="E30" s="7"/>
      <c r="F30" s="22">
        <v>16.899999999999999</v>
      </c>
      <c r="G30" s="22">
        <f t="shared" ref="G30:G38" si="8">C30*F30/1000</f>
        <v>1.6899999999999997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36</v>
      </c>
      <c r="B31" s="205">
        <v>96</v>
      </c>
      <c r="C31" s="200">
        <v>6</v>
      </c>
      <c r="D31" s="22">
        <f t="shared" si="3"/>
        <v>0.57599999999999996</v>
      </c>
      <c r="E31" s="7"/>
      <c r="F31" s="22">
        <v>24</v>
      </c>
      <c r="G31" s="22">
        <f t="shared" si="8"/>
        <v>0.14399999999999999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24" customFormat="1" ht="15" customHeight="1">
      <c r="A32" s="147" t="s">
        <v>133</v>
      </c>
      <c r="B32" s="205">
        <v>96</v>
      </c>
      <c r="C32" s="200">
        <v>46</v>
      </c>
      <c r="D32" s="22">
        <f t="shared" si="3"/>
        <v>4.4160000000000004</v>
      </c>
      <c r="E32" s="7"/>
      <c r="F32" s="22">
        <v>193</v>
      </c>
      <c r="G32" s="22">
        <f t="shared" si="8"/>
        <v>8.8780000000000001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s="103" customFormat="1" ht="15" customHeight="1">
      <c r="A33" s="147" t="s">
        <v>24</v>
      </c>
      <c r="B33" s="205">
        <v>96</v>
      </c>
      <c r="C33" s="200">
        <v>2</v>
      </c>
      <c r="D33" s="22">
        <f t="shared" si="3"/>
        <v>0.192</v>
      </c>
      <c r="E33" s="7"/>
      <c r="F33" s="22"/>
      <c r="G33" s="22">
        <f t="shared" si="8"/>
        <v>0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28</v>
      </c>
      <c r="B34" s="205">
        <v>96</v>
      </c>
      <c r="C34" s="200">
        <v>13</v>
      </c>
      <c r="D34" s="22">
        <f t="shared" si="3"/>
        <v>1.248</v>
      </c>
      <c r="E34" s="7"/>
      <c r="F34" s="22">
        <v>22.4</v>
      </c>
      <c r="G34" s="22">
        <f t="shared" si="8"/>
        <v>0.29120000000000001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31</v>
      </c>
      <c r="B35" s="205">
        <v>96</v>
      </c>
      <c r="C35" s="200">
        <v>5</v>
      </c>
      <c r="D35" s="22">
        <f t="shared" si="3"/>
        <v>0.48</v>
      </c>
      <c r="E35" s="7"/>
      <c r="F35" s="22">
        <v>190.09</v>
      </c>
      <c r="G35" s="22">
        <f t="shared" si="8"/>
        <v>0.95045000000000002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108</v>
      </c>
      <c r="B36" s="205">
        <v>96</v>
      </c>
      <c r="C36" s="200">
        <v>15</v>
      </c>
      <c r="D36" s="22">
        <f t="shared" si="3"/>
        <v>1.44</v>
      </c>
      <c r="E36" s="7"/>
      <c r="F36" s="22">
        <v>33.5</v>
      </c>
      <c r="G36" s="22">
        <f t="shared" si="8"/>
        <v>0.50249999999999995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19</v>
      </c>
      <c r="B37" s="205">
        <v>96</v>
      </c>
      <c r="C37" s="200">
        <v>2</v>
      </c>
      <c r="D37" s="22">
        <f t="shared" si="3"/>
        <v>0.192</v>
      </c>
      <c r="E37" s="7"/>
      <c r="F37" s="22">
        <v>16</v>
      </c>
      <c r="G37" s="22">
        <f t="shared" si="8"/>
        <v>3.2000000000000001E-2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85" t="s">
        <v>25</v>
      </c>
      <c r="B38" s="205">
        <v>96</v>
      </c>
      <c r="C38" s="198">
        <v>5</v>
      </c>
      <c r="D38" s="8">
        <f t="shared" si="3"/>
        <v>0.48</v>
      </c>
      <c r="E38" s="6"/>
      <c r="F38" s="22">
        <v>117</v>
      </c>
      <c r="G38" s="22">
        <f t="shared" si="8"/>
        <v>0.58499999999999996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19" s="103" customFormat="1" ht="24" customHeight="1">
      <c r="A39" s="90" t="s">
        <v>122</v>
      </c>
      <c r="B39" s="205">
        <v>96</v>
      </c>
      <c r="C39" s="199"/>
      <c r="D39" s="5"/>
      <c r="E39" s="101" t="s">
        <v>297</v>
      </c>
      <c r="F39" s="101"/>
      <c r="G39" s="102">
        <f>SUM(G40:G48)</f>
        <v>61.045299999999997</v>
      </c>
      <c r="H39" s="102">
        <v>6.84</v>
      </c>
      <c r="I39" s="102">
        <v>6.72</v>
      </c>
      <c r="J39" s="102">
        <v>2.2000000000000002</v>
      </c>
      <c r="K39" s="102">
        <v>127</v>
      </c>
      <c r="L39" s="102">
        <v>0.12</v>
      </c>
      <c r="M39" s="102">
        <v>1.8</v>
      </c>
      <c r="N39" s="102">
        <v>22.2</v>
      </c>
      <c r="O39" s="102">
        <v>2.2200000000000002</v>
      </c>
      <c r="P39" s="102">
        <v>39.07</v>
      </c>
      <c r="Q39" s="102">
        <v>162.19</v>
      </c>
      <c r="R39" s="102">
        <v>42.8</v>
      </c>
      <c r="S39" s="102">
        <v>0.82</v>
      </c>
    </row>
    <row r="40" spans="1:19" s="35" customFormat="1" ht="15" customHeight="1">
      <c r="A40" s="147" t="s">
        <v>295</v>
      </c>
      <c r="B40" s="205">
        <v>96</v>
      </c>
      <c r="C40" s="200">
        <v>120</v>
      </c>
      <c r="D40" s="22">
        <f t="shared" si="3"/>
        <v>11.52</v>
      </c>
      <c r="E40" s="7"/>
      <c r="F40" s="22">
        <v>489</v>
      </c>
      <c r="G40" s="22">
        <f>C40*F40/1000</f>
        <v>58.68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36</v>
      </c>
      <c r="B41" s="205">
        <v>96</v>
      </c>
      <c r="C41" s="200">
        <v>12</v>
      </c>
      <c r="D41" s="22">
        <f t="shared" si="3"/>
        <v>1.1519999999999999</v>
      </c>
      <c r="E41" s="7"/>
      <c r="F41" s="22">
        <v>24</v>
      </c>
      <c r="G41" s="22">
        <f t="shared" ref="G41:G48" si="9">C41*F41/1000</f>
        <v>0.28799999999999998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147" t="s">
        <v>28</v>
      </c>
      <c r="B42" s="205">
        <v>96</v>
      </c>
      <c r="C42" s="200">
        <v>27</v>
      </c>
      <c r="D42" s="22">
        <f t="shared" si="3"/>
        <v>2.5920000000000001</v>
      </c>
      <c r="E42" s="7"/>
      <c r="F42" s="22">
        <v>22.4</v>
      </c>
      <c r="G42" s="22">
        <f t="shared" si="9"/>
        <v>0.6048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35" customFormat="1" ht="15" customHeight="1">
      <c r="A43" s="147" t="s">
        <v>123</v>
      </c>
      <c r="B43" s="205">
        <v>96</v>
      </c>
      <c r="C43" s="200">
        <v>10</v>
      </c>
      <c r="D43" s="22">
        <f t="shared" si="3"/>
        <v>0.96</v>
      </c>
      <c r="E43" s="7"/>
      <c r="F43" s="22">
        <v>52</v>
      </c>
      <c r="G43" s="22">
        <f t="shared" si="9"/>
        <v>0.52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47" t="s">
        <v>34</v>
      </c>
      <c r="B44" s="205">
        <v>96</v>
      </c>
      <c r="C44" s="200">
        <v>1</v>
      </c>
      <c r="D44" s="22">
        <f t="shared" si="3"/>
        <v>9.6000000000000002E-2</v>
      </c>
      <c r="E44" s="7"/>
      <c r="F44" s="22">
        <v>235.5</v>
      </c>
      <c r="G44" s="22">
        <f t="shared" si="9"/>
        <v>0.23549999999999999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47" t="s">
        <v>73</v>
      </c>
      <c r="B45" s="205">
        <v>96</v>
      </c>
      <c r="C45" s="200">
        <v>2</v>
      </c>
      <c r="D45" s="22">
        <f t="shared" si="3"/>
        <v>0.192</v>
      </c>
      <c r="E45" s="7"/>
      <c r="F45" s="22">
        <v>50</v>
      </c>
      <c r="G45" s="22">
        <f t="shared" si="9"/>
        <v>0.1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124</v>
      </c>
      <c r="B46" s="205">
        <v>96</v>
      </c>
      <c r="C46" s="200">
        <v>0.01</v>
      </c>
      <c r="D46" s="22">
        <f t="shared" si="3"/>
        <v>9.5999999999999992E-4</v>
      </c>
      <c r="E46" s="7"/>
      <c r="F46" s="22"/>
      <c r="G46" s="22">
        <f t="shared" si="9"/>
        <v>0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" customHeight="1">
      <c r="A47" s="147" t="s">
        <v>19</v>
      </c>
      <c r="B47" s="205">
        <v>96</v>
      </c>
      <c r="C47" s="200">
        <v>2</v>
      </c>
      <c r="D47" s="22">
        <f t="shared" si="3"/>
        <v>0.192</v>
      </c>
      <c r="E47" s="7"/>
      <c r="F47" s="22">
        <v>16</v>
      </c>
      <c r="G47" s="22">
        <f t="shared" si="9"/>
        <v>3.2000000000000001E-2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s="35" customFormat="1" ht="15" customHeight="1">
      <c r="A48" s="147" t="s">
        <v>25</v>
      </c>
      <c r="B48" s="205">
        <v>96</v>
      </c>
      <c r="C48" s="200">
        <v>5</v>
      </c>
      <c r="D48" s="22">
        <f t="shared" si="3"/>
        <v>0.48</v>
      </c>
      <c r="E48" s="7"/>
      <c r="F48" s="22">
        <v>117</v>
      </c>
      <c r="G48" s="22">
        <f t="shared" si="9"/>
        <v>0.58499999999999996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s="35" customFormat="1" ht="24" customHeight="1">
      <c r="A49" s="90" t="s">
        <v>97</v>
      </c>
      <c r="B49" s="205">
        <v>96</v>
      </c>
      <c r="C49" s="199"/>
      <c r="D49" s="5"/>
      <c r="E49" s="101">
        <v>150</v>
      </c>
      <c r="F49" s="101"/>
      <c r="G49" s="102">
        <f>SUM(G50:G53)</f>
        <v>7.57843</v>
      </c>
      <c r="H49" s="112">
        <v>3.08</v>
      </c>
      <c r="I49" s="112">
        <v>2.33</v>
      </c>
      <c r="J49" s="112">
        <v>19.13</v>
      </c>
      <c r="K49" s="112">
        <v>109.73</v>
      </c>
      <c r="L49" s="112">
        <v>1.1599999999999999</v>
      </c>
      <c r="M49" s="112">
        <v>3.75</v>
      </c>
      <c r="N49" s="112">
        <v>33.15</v>
      </c>
      <c r="O49" s="112">
        <v>0.15</v>
      </c>
      <c r="P49" s="112">
        <v>38.25</v>
      </c>
      <c r="Q49" s="112">
        <v>76.95</v>
      </c>
      <c r="R49" s="112">
        <v>26.7</v>
      </c>
      <c r="S49" s="112">
        <v>0.86</v>
      </c>
    </row>
    <row r="50" spans="1:19" s="35" customFormat="1" ht="15" customHeight="1">
      <c r="A50" s="147" t="s">
        <v>27</v>
      </c>
      <c r="B50" s="205">
        <v>96</v>
      </c>
      <c r="C50" s="200">
        <v>171</v>
      </c>
      <c r="D50" s="22">
        <f t="shared" ref="D50:D51" si="10">B50*C50/1000</f>
        <v>16.416</v>
      </c>
      <c r="E50" s="7"/>
      <c r="F50" s="22">
        <v>16.899999999999999</v>
      </c>
      <c r="G50" s="22">
        <f>C50*F50/1000</f>
        <v>2.8898999999999995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s="35" customFormat="1" ht="15" customHeight="1">
      <c r="A51" s="147" t="s">
        <v>58</v>
      </c>
      <c r="B51" s="205">
        <v>96</v>
      </c>
      <c r="C51" s="200">
        <v>24</v>
      </c>
      <c r="D51" s="22">
        <f t="shared" si="10"/>
        <v>2.3039999999999998</v>
      </c>
      <c r="E51" s="7"/>
      <c r="F51" s="22">
        <v>67.569999999999993</v>
      </c>
      <c r="G51" s="22">
        <f t="shared" ref="G51:G53" si="11">C51*F51/1000</f>
        <v>1.6216799999999998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35" customFormat="1" ht="15" customHeight="1">
      <c r="A52" s="147" t="s">
        <v>93</v>
      </c>
      <c r="B52" s="205">
        <v>96</v>
      </c>
      <c r="C52" s="200">
        <v>2</v>
      </c>
      <c r="D52" s="22"/>
      <c r="E52" s="7"/>
      <c r="F52" s="22">
        <v>16</v>
      </c>
      <c r="G52" s="22">
        <f t="shared" si="11"/>
        <v>3.2000000000000001E-2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s="35" customFormat="1" ht="15" customHeight="1">
      <c r="A53" s="85" t="s">
        <v>41</v>
      </c>
      <c r="B53" s="205">
        <v>96</v>
      </c>
      <c r="C53" s="198">
        <v>5</v>
      </c>
      <c r="D53" s="8">
        <f t="shared" ref="D53" si="12">B53*C53/1000</f>
        <v>0.48</v>
      </c>
      <c r="E53" s="6"/>
      <c r="F53" s="22">
        <v>606.97</v>
      </c>
      <c r="G53" s="22">
        <f t="shared" si="11"/>
        <v>3.0348500000000005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167" t="s">
        <v>197</v>
      </c>
      <c r="B54" s="205">
        <v>96</v>
      </c>
      <c r="C54" s="102"/>
      <c r="D54" s="54"/>
      <c r="E54" s="169">
        <v>200</v>
      </c>
      <c r="F54" s="101"/>
      <c r="G54" s="102">
        <f>SUM(G55)</f>
        <v>7</v>
      </c>
      <c r="H54" s="102">
        <v>1</v>
      </c>
      <c r="I54" s="102"/>
      <c r="J54" s="102">
        <v>19.8</v>
      </c>
      <c r="K54" s="102">
        <v>85</v>
      </c>
      <c r="L54" s="112">
        <v>20</v>
      </c>
      <c r="M54" s="112"/>
      <c r="N54" s="112">
        <v>0.67</v>
      </c>
      <c r="O54" s="112">
        <v>52</v>
      </c>
      <c r="P54" s="112">
        <v>14</v>
      </c>
      <c r="Q54" s="112">
        <v>14</v>
      </c>
      <c r="R54" s="112">
        <v>3.2</v>
      </c>
      <c r="S54" s="102"/>
    </row>
    <row r="55" spans="1:19" s="103" customFormat="1" ht="15" customHeight="1">
      <c r="A55" s="168" t="s">
        <v>197</v>
      </c>
      <c r="B55" s="205">
        <v>96</v>
      </c>
      <c r="C55" s="9">
        <v>200</v>
      </c>
      <c r="D55" s="8">
        <f t="shared" si="3"/>
        <v>19.2</v>
      </c>
      <c r="E55" s="8"/>
      <c r="F55" s="8">
        <v>35</v>
      </c>
      <c r="G55" s="8">
        <f>C55*F55/1000</f>
        <v>7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s="103" customFormat="1" ht="15" customHeight="1">
      <c r="A56" s="97" t="s">
        <v>152</v>
      </c>
      <c r="B56" s="205">
        <v>96</v>
      </c>
      <c r="C56" s="101"/>
      <c r="D56" s="5"/>
      <c r="E56" s="101">
        <v>30</v>
      </c>
      <c r="F56" s="101"/>
      <c r="G56" s="102">
        <f>SUM(G57)</f>
        <v>2.9817</v>
      </c>
      <c r="H56" s="102">
        <v>0.77</v>
      </c>
      <c r="I56" s="102">
        <v>6.07</v>
      </c>
      <c r="J56" s="102">
        <v>1.18</v>
      </c>
      <c r="K56" s="102">
        <v>219.6</v>
      </c>
      <c r="L56" s="102">
        <v>0.08</v>
      </c>
      <c r="M56" s="102"/>
      <c r="N56" s="102"/>
      <c r="O56" s="102">
        <v>1.5</v>
      </c>
      <c r="P56" s="102">
        <v>12</v>
      </c>
      <c r="Q56" s="102">
        <v>1.6</v>
      </c>
      <c r="R56" s="102">
        <v>10</v>
      </c>
      <c r="S56" s="102">
        <v>0.9</v>
      </c>
    </row>
    <row r="57" spans="1:19" s="103" customFormat="1" ht="15" customHeight="1">
      <c r="A57" s="10" t="s">
        <v>152</v>
      </c>
      <c r="B57" s="205">
        <v>96</v>
      </c>
      <c r="C57" s="9">
        <v>30</v>
      </c>
      <c r="D57" s="6">
        <f t="shared" ref="D57" si="13">B57*C57/1000</f>
        <v>2.88</v>
      </c>
      <c r="E57" s="6"/>
      <c r="F57" s="22">
        <v>99.39</v>
      </c>
      <c r="G57" s="22">
        <f>C57*F57/1000</f>
        <v>2.9817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s="103" customFormat="1" ht="15" customHeight="1">
      <c r="A58" s="97" t="s">
        <v>44</v>
      </c>
      <c r="B58" s="205">
        <v>96</v>
      </c>
      <c r="C58" s="99"/>
      <c r="D58" s="54"/>
      <c r="E58" s="101">
        <v>48</v>
      </c>
      <c r="F58" s="101"/>
      <c r="G58" s="102">
        <f>SUM(G59)</f>
        <v>1.968</v>
      </c>
      <c r="H58" s="34">
        <v>8.4600000000000009</v>
      </c>
      <c r="I58" s="34">
        <v>2.5099999999999998</v>
      </c>
      <c r="J58" s="34">
        <v>44.33</v>
      </c>
      <c r="K58" s="34">
        <v>186</v>
      </c>
      <c r="L58" s="112">
        <v>0.04</v>
      </c>
      <c r="M58" s="112"/>
      <c r="N58" s="112"/>
      <c r="O58" s="112">
        <v>0.36</v>
      </c>
      <c r="P58" s="112">
        <v>9.1999999999999993</v>
      </c>
      <c r="Q58" s="112">
        <v>42.4</v>
      </c>
      <c r="R58" s="112">
        <v>10</v>
      </c>
      <c r="S58" s="112">
        <v>1.24</v>
      </c>
    </row>
    <row r="59" spans="1:19" s="35" customFormat="1" ht="15" customHeight="1">
      <c r="A59" s="10" t="s">
        <v>43</v>
      </c>
      <c r="B59" s="205">
        <v>96</v>
      </c>
      <c r="C59" s="9">
        <v>48</v>
      </c>
      <c r="D59" s="8">
        <f t="shared" si="3"/>
        <v>4.6079999999999997</v>
      </c>
      <c r="E59" s="6"/>
      <c r="F59" s="8">
        <v>41</v>
      </c>
      <c r="G59" s="8">
        <f>C59*F59/1000</f>
        <v>1.968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</row>
    <row r="60" spans="1:19" s="96" customFormat="1" ht="15" customHeight="1">
      <c r="A60" s="27"/>
      <c r="B60" s="205">
        <v>96</v>
      </c>
      <c r="C60" s="66"/>
      <c r="D60" s="67"/>
      <c r="E60" s="30"/>
      <c r="F60" s="30"/>
      <c r="G60" s="30"/>
      <c r="H60" s="15">
        <f>SUM(H28:H59)</f>
        <v>22.35</v>
      </c>
      <c r="I60" s="15">
        <f>SUM(I28:I59)</f>
        <v>22.83</v>
      </c>
      <c r="J60" s="15">
        <f>SUM(J28:J59)</f>
        <v>102.22</v>
      </c>
      <c r="K60" s="15">
        <f>SUM(K28:K59)</f>
        <v>845.23</v>
      </c>
      <c r="L60" s="15">
        <f t="shared" ref="L60:S60" si="14">SUM(L28:L59)</f>
        <v>21.499999999999996</v>
      </c>
      <c r="M60" s="15">
        <f t="shared" si="14"/>
        <v>19.850000000000001</v>
      </c>
      <c r="N60" s="15">
        <f t="shared" si="14"/>
        <v>56.019999999999996</v>
      </c>
      <c r="O60" s="15">
        <f t="shared" si="14"/>
        <v>58.66</v>
      </c>
      <c r="P60" s="15">
        <f t="shared" si="14"/>
        <v>129.07</v>
      </c>
      <c r="Q60" s="15">
        <f t="shared" si="14"/>
        <v>332.09</v>
      </c>
      <c r="R60" s="15">
        <f t="shared" si="14"/>
        <v>120.7</v>
      </c>
      <c r="S60" s="15">
        <f t="shared" si="14"/>
        <v>4.8499999999999996</v>
      </c>
    </row>
    <row r="61" spans="1:19" ht="15" customHeight="1">
      <c r="A61" s="143" t="s">
        <v>13</v>
      </c>
      <c r="B61" s="205">
        <v>96</v>
      </c>
      <c r="C61" s="172"/>
      <c r="D61" s="173"/>
      <c r="E61" s="139"/>
      <c r="F61" s="139"/>
      <c r="G61" s="139"/>
      <c r="H61" s="158"/>
      <c r="I61" s="158"/>
      <c r="J61" s="158"/>
      <c r="K61" s="159"/>
      <c r="L61" s="159"/>
      <c r="M61" s="159"/>
      <c r="N61" s="159"/>
      <c r="O61" s="159"/>
      <c r="P61" s="159"/>
      <c r="Q61" s="159"/>
      <c r="R61" s="159"/>
      <c r="S61" s="159"/>
    </row>
    <row r="62" spans="1:19" ht="15" customHeight="1">
      <c r="A62" s="90" t="s">
        <v>100</v>
      </c>
      <c r="B62" s="205">
        <v>96</v>
      </c>
      <c r="C62" s="199"/>
      <c r="D62" s="5"/>
      <c r="E62" s="101">
        <v>250</v>
      </c>
      <c r="F62" s="101"/>
      <c r="G62" s="102">
        <f>SUM(G63)</f>
        <v>12.222000000000001</v>
      </c>
      <c r="H62" s="102">
        <v>0.72</v>
      </c>
      <c r="I62" s="102">
        <v>0.54</v>
      </c>
      <c r="J62" s="102">
        <v>14.7</v>
      </c>
      <c r="K62" s="102">
        <v>118</v>
      </c>
      <c r="L62" s="102" t="s">
        <v>245</v>
      </c>
      <c r="M62" s="102">
        <v>7.5</v>
      </c>
      <c r="N62" s="102"/>
      <c r="O62" s="102">
        <v>0.15</v>
      </c>
      <c r="P62" s="102">
        <v>28.8</v>
      </c>
      <c r="Q62" s="102">
        <v>18.8</v>
      </c>
      <c r="R62" s="102">
        <v>6.75</v>
      </c>
      <c r="S62" s="102">
        <v>1.65</v>
      </c>
    </row>
    <row r="63" spans="1:19" ht="15" customHeight="1">
      <c r="A63" s="85" t="s">
        <v>98</v>
      </c>
      <c r="B63" s="205">
        <v>96</v>
      </c>
      <c r="C63" s="198">
        <v>180</v>
      </c>
      <c r="D63" s="8">
        <f t="shared" ref="D63" si="15">B63*C63/1000</f>
        <v>17.28</v>
      </c>
      <c r="E63" s="6"/>
      <c r="F63" s="8">
        <v>67.900000000000006</v>
      </c>
      <c r="G63" s="8">
        <f>C63*F63/1000</f>
        <v>12.222000000000001</v>
      </c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</row>
    <row r="64" spans="1:19" ht="15" customHeight="1">
      <c r="A64" s="97" t="s">
        <v>88</v>
      </c>
      <c r="B64" s="205">
        <v>96</v>
      </c>
      <c r="C64" s="108"/>
      <c r="D64" s="102"/>
      <c r="E64" s="101">
        <v>200</v>
      </c>
      <c r="F64" s="101"/>
      <c r="G64" s="102">
        <f>SUM(G65)</f>
        <v>14.257269999999998</v>
      </c>
      <c r="H64" s="102">
        <v>1.53</v>
      </c>
      <c r="I64" s="102">
        <v>0.34</v>
      </c>
      <c r="J64" s="102">
        <v>13.77</v>
      </c>
      <c r="K64" s="102">
        <v>61.2</v>
      </c>
      <c r="L64" s="95">
        <v>0.08</v>
      </c>
      <c r="M64" s="95">
        <v>2.6</v>
      </c>
      <c r="N64" s="95">
        <v>40</v>
      </c>
      <c r="O64" s="95"/>
      <c r="P64" s="95">
        <v>240</v>
      </c>
      <c r="Q64" s="95">
        <v>180</v>
      </c>
      <c r="R64" s="95">
        <v>28</v>
      </c>
      <c r="S64" s="95">
        <v>0.2</v>
      </c>
    </row>
    <row r="65" spans="1:19" ht="15" customHeight="1">
      <c r="A65" s="10" t="s">
        <v>89</v>
      </c>
      <c r="B65" s="205">
        <v>96</v>
      </c>
      <c r="C65" s="9">
        <v>211</v>
      </c>
      <c r="D65" s="8">
        <f t="shared" ref="D65" si="16">B65*C65/1000</f>
        <v>20.256</v>
      </c>
      <c r="E65" s="6"/>
      <c r="F65" s="22">
        <v>67.569999999999993</v>
      </c>
      <c r="G65" s="22">
        <f>C65*F65/1000</f>
        <v>14.257269999999998</v>
      </c>
      <c r="H65" s="8"/>
      <c r="I65" s="8"/>
      <c r="J65" s="8"/>
      <c r="K65" s="8"/>
      <c r="L65" s="8"/>
      <c r="M65" s="8"/>
      <c r="N65" s="8"/>
      <c r="O65" s="8"/>
      <c r="P65" s="8"/>
      <c r="Q65" s="8"/>
      <c r="R65" s="8"/>
      <c r="S65" s="8"/>
    </row>
    <row r="66" spans="1:19">
      <c r="A66" s="27"/>
      <c r="B66" s="162"/>
      <c r="C66" s="66"/>
      <c r="D66" s="67"/>
      <c r="E66" s="30"/>
      <c r="F66" s="30"/>
      <c r="G66" s="30"/>
      <c r="H66" s="15">
        <f>SUM(H62:H64)</f>
        <v>2.25</v>
      </c>
      <c r="I66" s="15">
        <f t="shared" ref="I66:S66" si="17">SUM(I62:I64)</f>
        <v>0.88000000000000012</v>
      </c>
      <c r="J66" s="15">
        <f t="shared" si="17"/>
        <v>28.47</v>
      </c>
      <c r="K66" s="15">
        <f t="shared" si="17"/>
        <v>179.2</v>
      </c>
      <c r="L66" s="15">
        <f t="shared" si="17"/>
        <v>0.08</v>
      </c>
      <c r="M66" s="15">
        <f t="shared" si="17"/>
        <v>10.1</v>
      </c>
      <c r="N66" s="15">
        <f t="shared" si="17"/>
        <v>40</v>
      </c>
      <c r="O66" s="15">
        <f t="shared" si="17"/>
        <v>0.15</v>
      </c>
      <c r="P66" s="15">
        <f t="shared" si="17"/>
        <v>268.8</v>
      </c>
      <c r="Q66" s="15">
        <f t="shared" si="17"/>
        <v>198.8</v>
      </c>
      <c r="R66" s="15">
        <f t="shared" si="17"/>
        <v>34.75</v>
      </c>
      <c r="S66" s="15">
        <f t="shared" si="17"/>
        <v>1.8499999999999999</v>
      </c>
    </row>
    <row r="67" spans="1:19">
      <c r="A67" s="56"/>
      <c r="B67" s="56"/>
      <c r="C67" s="56"/>
      <c r="D67" s="56"/>
      <c r="E67" s="56"/>
      <c r="F67" s="57" t="s">
        <v>46</v>
      </c>
      <c r="G67" s="49">
        <f>E69*E70</f>
        <v>15743.3616</v>
      </c>
      <c r="H67" s="153">
        <f>H19+H60+H66</f>
        <v>47.27</v>
      </c>
      <c r="I67" s="153">
        <f>I19+I60+I66</f>
        <v>35.479999999999997</v>
      </c>
      <c r="J67" s="153">
        <f>J19+J60+J66</f>
        <v>224.96</v>
      </c>
      <c r="K67" s="153">
        <f>K19+K60+K66</f>
        <v>1715.23</v>
      </c>
      <c r="L67" s="153">
        <f t="shared" ref="L67:S67" si="18">L19+L60+L66</f>
        <v>21.819999999999993</v>
      </c>
      <c r="M67" s="153">
        <f t="shared" si="18"/>
        <v>31.42</v>
      </c>
      <c r="N67" s="153">
        <f t="shared" si="18"/>
        <v>101.02</v>
      </c>
      <c r="O67" s="153">
        <f t="shared" si="18"/>
        <v>61.969999999999992</v>
      </c>
      <c r="P67" s="153">
        <f t="shared" si="18"/>
        <v>699.24</v>
      </c>
      <c r="Q67" s="153">
        <f t="shared" si="18"/>
        <v>864.65999999999985</v>
      </c>
      <c r="R67" s="153">
        <f t="shared" si="18"/>
        <v>236.38</v>
      </c>
      <c r="S67" s="153">
        <f t="shared" si="18"/>
        <v>11.9</v>
      </c>
    </row>
    <row r="69" spans="1:19">
      <c r="A69" s="2" t="s">
        <v>47</v>
      </c>
      <c r="E69" s="175">
        <v>96</v>
      </c>
      <c r="F69" s="2" t="s">
        <v>48</v>
      </c>
    </row>
    <row r="70" spans="1:19" ht="15" customHeight="1">
      <c r="A70" s="2" t="s">
        <v>49</v>
      </c>
      <c r="E70" s="174">
        <f>SUM(G9+G15+G17+G21+G28+G39+G49+G54+G58+G62+G64)</f>
        <v>163.99334999999999</v>
      </c>
      <c r="F70" s="2" t="s">
        <v>50</v>
      </c>
    </row>
    <row r="72" spans="1:19">
      <c r="A72" s="2" t="s">
        <v>262</v>
      </c>
      <c r="B72" s="3" t="s">
        <v>292</v>
      </c>
      <c r="E72" s="2" t="s">
        <v>51</v>
      </c>
      <c r="H72" s="3"/>
      <c r="I72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S69"/>
  <sheetViews>
    <sheetView view="pageBreakPreview" topLeftCell="A43" zoomScale="86" zoomScaleNormal="115" zoomScaleSheetLayoutView="86" workbookViewId="0">
      <selection activeCell="H55" sqref="H55"/>
    </sheetView>
  </sheetViews>
  <sheetFormatPr defaultColWidth="8.85546875" defaultRowHeight="12.75"/>
  <cols>
    <col min="1" max="1" width="19.140625" style="2" bestFit="1" customWidth="1"/>
    <col min="2" max="2" width="10" style="2" customWidth="1"/>
    <col min="3" max="6" width="9.7109375" style="2" customWidth="1"/>
    <col min="7" max="7" width="12.85546875" style="2" customWidth="1"/>
    <col min="8" max="11" width="9.7109375" style="2" customWidth="1"/>
    <col min="12" max="12" width="8.85546875" style="2"/>
    <col min="13" max="13" width="10.42578125" style="2" bestFit="1" customWidth="1"/>
    <col min="14" max="16384" width="8.85546875" style="2"/>
  </cols>
  <sheetData>
    <row r="1" spans="1:19" ht="35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83</v>
      </c>
      <c r="I5" s="280"/>
      <c r="J5" s="280"/>
      <c r="K5" s="280"/>
    </row>
    <row r="6" spans="1:19">
      <c r="E6" s="211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0" customHeight="1">
      <c r="A9" s="117" t="s">
        <v>179</v>
      </c>
      <c r="B9" s="110">
        <v>155</v>
      </c>
      <c r="C9" s="113"/>
      <c r="D9" s="114"/>
      <c r="E9" s="114" t="s">
        <v>157</v>
      </c>
      <c r="F9" s="114"/>
      <c r="G9" s="112">
        <f>SUM(G10:G14)</f>
        <v>15.1587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138.1</v>
      </c>
      <c r="Q9" s="112">
        <v>184.37</v>
      </c>
      <c r="R9" s="112">
        <v>45</v>
      </c>
      <c r="S9" s="112">
        <v>2.58</v>
      </c>
    </row>
    <row r="10" spans="1:19" ht="15" customHeight="1">
      <c r="A10" s="59" t="s">
        <v>158</v>
      </c>
      <c r="B10" s="110">
        <v>155</v>
      </c>
      <c r="C10" s="194">
        <v>50</v>
      </c>
      <c r="D10" s="69">
        <f>B10*C10/1000</f>
        <v>7.75</v>
      </c>
      <c r="E10" s="72"/>
      <c r="F10" s="22">
        <v>40</v>
      </c>
      <c r="G10" s="22">
        <f>C10*F10/1000</f>
        <v>2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155</v>
      </c>
      <c r="C11" s="194">
        <v>100</v>
      </c>
      <c r="D11" s="69">
        <f t="shared" ref="D11:D14" si="0">B11*C11/1000</f>
        <v>15.5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155</v>
      </c>
      <c r="C12" s="194">
        <v>10</v>
      </c>
      <c r="D12" s="69">
        <f t="shared" si="0"/>
        <v>1.55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155</v>
      </c>
      <c r="C13" s="194">
        <v>6</v>
      </c>
      <c r="D13" s="69">
        <f t="shared" si="0"/>
        <v>0.93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ht="15" customHeight="1">
      <c r="A14" s="61" t="s">
        <v>19</v>
      </c>
      <c r="B14" s="110">
        <v>155</v>
      </c>
      <c r="C14" s="195">
        <v>2</v>
      </c>
      <c r="D14" s="70">
        <f t="shared" si="0"/>
        <v>0.31</v>
      </c>
      <c r="E14" s="77"/>
      <c r="F14" s="22">
        <v>16</v>
      </c>
      <c r="G14" s="22">
        <f t="shared" si="1"/>
        <v>3.2000000000000001E-2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30.75" customHeight="1">
      <c r="A15" s="90" t="s">
        <v>275</v>
      </c>
      <c r="B15" s="110">
        <v>155</v>
      </c>
      <c r="C15" s="202"/>
      <c r="D15" s="93"/>
      <c r="E15" s="101">
        <v>200</v>
      </c>
      <c r="F15" s="93"/>
      <c r="G15" s="102">
        <f>G16</f>
        <v>17.54</v>
      </c>
      <c r="H15" s="93">
        <v>3.17</v>
      </c>
      <c r="I15" s="102">
        <v>2.68</v>
      </c>
      <c r="J15" s="93">
        <v>28.27</v>
      </c>
      <c r="K15" s="102">
        <v>100.8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35" customFormat="1" ht="15" customHeight="1">
      <c r="A16" s="147" t="s">
        <v>275</v>
      </c>
      <c r="B16" s="110">
        <v>155</v>
      </c>
      <c r="C16" s="200">
        <v>200</v>
      </c>
      <c r="D16" s="53">
        <f t="shared" ref="D16" si="2">B16*C16/1000</f>
        <v>31</v>
      </c>
      <c r="E16" s="7"/>
      <c r="F16" s="53">
        <v>87.7</v>
      </c>
      <c r="G16" s="22">
        <f>C16*F16/1000</f>
        <v>17.54</v>
      </c>
      <c r="H16" s="53"/>
      <c r="I16" s="22"/>
      <c r="J16" s="53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103" customFormat="1" ht="15" customHeight="1">
      <c r="A17" s="97" t="s">
        <v>139</v>
      </c>
      <c r="B17" s="110">
        <v>155</v>
      </c>
      <c r="C17" s="108"/>
      <c r="D17" s="5"/>
      <c r="E17" s="101">
        <v>120</v>
      </c>
      <c r="F17" s="101"/>
      <c r="G17" s="102">
        <f>SUM(G18)</f>
        <v>4.92</v>
      </c>
      <c r="H17" s="101">
        <v>12.18</v>
      </c>
      <c r="I17" s="101">
        <v>3.17</v>
      </c>
      <c r="J17" s="101">
        <v>28.5</v>
      </c>
      <c r="K17" s="102">
        <v>233.8</v>
      </c>
      <c r="L17" s="102">
        <v>0.02</v>
      </c>
      <c r="M17" s="102"/>
      <c r="N17" s="102"/>
      <c r="O17" s="102">
        <v>0.26</v>
      </c>
      <c r="P17" s="102">
        <v>4.5999999999999996</v>
      </c>
      <c r="Q17" s="102">
        <v>17.399999999999999</v>
      </c>
      <c r="R17" s="102">
        <v>6.6</v>
      </c>
      <c r="S17" s="102">
        <v>0.22</v>
      </c>
    </row>
    <row r="18" spans="1:19" s="103" customFormat="1" ht="15" customHeight="1">
      <c r="A18" s="10" t="s">
        <v>139</v>
      </c>
      <c r="B18" s="110">
        <v>155</v>
      </c>
      <c r="C18" s="9">
        <v>120</v>
      </c>
      <c r="D18" s="6">
        <f t="shared" ref="D18:D59" si="3">B18*C18/1000</f>
        <v>18.600000000000001</v>
      </c>
      <c r="E18" s="6"/>
      <c r="F18" s="8">
        <v>41</v>
      </c>
      <c r="G18" s="8">
        <f>C18*F18/1000</f>
        <v>4.92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ht="15" customHeight="1">
      <c r="A19" s="161"/>
      <c r="B19" s="162"/>
      <c r="C19" s="163"/>
      <c r="D19" s="164"/>
      <c r="E19" s="165"/>
      <c r="F19" s="165"/>
      <c r="G19" s="165"/>
      <c r="H19" s="23">
        <f t="shared" ref="H19:S19" si="4">SUM(H9:H18)</f>
        <v>22.67</v>
      </c>
      <c r="I19" s="23">
        <f t="shared" si="4"/>
        <v>11.77</v>
      </c>
      <c r="J19" s="23">
        <f t="shared" si="4"/>
        <v>94.27</v>
      </c>
      <c r="K19" s="23">
        <f t="shared" si="4"/>
        <v>561.6</v>
      </c>
      <c r="L19" s="23">
        <f t="shared" si="4"/>
        <v>0.24</v>
      </c>
      <c r="M19" s="23">
        <f t="shared" si="4"/>
        <v>1.47</v>
      </c>
      <c r="N19" s="23">
        <f t="shared" si="4"/>
        <v>5</v>
      </c>
      <c r="O19" s="23">
        <f t="shared" si="4"/>
        <v>3.16</v>
      </c>
      <c r="P19" s="23">
        <f t="shared" si="4"/>
        <v>301.37</v>
      </c>
      <c r="Q19" s="23">
        <f t="shared" si="4"/>
        <v>333.77</v>
      </c>
      <c r="R19" s="23">
        <f t="shared" si="4"/>
        <v>80.929999999999993</v>
      </c>
      <c r="S19" s="23">
        <f t="shared" si="4"/>
        <v>5.2</v>
      </c>
    </row>
    <row r="20" spans="1:19" s="124" customFormat="1" ht="15" customHeight="1">
      <c r="A20" s="141" t="s">
        <v>12</v>
      </c>
      <c r="B20" s="137">
        <v>155</v>
      </c>
      <c r="C20" s="149"/>
      <c r="D20" s="150"/>
      <c r="E20" s="142"/>
      <c r="F20" s="142"/>
      <c r="G20" s="142"/>
      <c r="H20" s="151"/>
      <c r="I20" s="151"/>
      <c r="J20" s="151"/>
      <c r="K20" s="152"/>
      <c r="L20" s="152"/>
      <c r="M20" s="152"/>
      <c r="N20" s="152"/>
      <c r="O20" s="152"/>
      <c r="P20" s="152"/>
      <c r="Q20" s="152"/>
      <c r="R20" s="152"/>
      <c r="S20" s="152"/>
    </row>
    <row r="21" spans="1:19" s="124" customFormat="1" ht="51" customHeight="1">
      <c r="A21" s="97" t="s">
        <v>185</v>
      </c>
      <c r="B21" s="205">
        <v>155</v>
      </c>
      <c r="C21" s="101"/>
      <c r="D21" s="8"/>
      <c r="E21" s="101">
        <v>100</v>
      </c>
      <c r="F21" s="101"/>
      <c r="G21" s="112">
        <f>SUM(G22:G27)</f>
        <v>9.8138000000000005</v>
      </c>
      <c r="H21" s="101">
        <v>1.48</v>
      </c>
      <c r="I21" s="101">
        <v>3.93</v>
      </c>
      <c r="J21" s="101">
        <v>7.33</v>
      </c>
      <c r="K21" s="101">
        <v>70.650000000000006</v>
      </c>
      <c r="L21" s="101">
        <v>0.02</v>
      </c>
      <c r="M21" s="101">
        <v>24.43</v>
      </c>
      <c r="N21" s="101"/>
      <c r="O21" s="101">
        <v>2.31</v>
      </c>
      <c r="P21" s="101">
        <v>25.11</v>
      </c>
      <c r="Q21" s="101">
        <v>22</v>
      </c>
      <c r="R21" s="101">
        <v>16</v>
      </c>
      <c r="S21" s="101">
        <v>0.52</v>
      </c>
    </row>
    <row r="22" spans="1:19" s="124" customFormat="1" ht="15" customHeight="1">
      <c r="A22" s="11" t="s">
        <v>91</v>
      </c>
      <c r="B22" s="205">
        <v>155</v>
      </c>
      <c r="C22" s="12">
        <v>56</v>
      </c>
      <c r="D22" s="8">
        <f t="shared" ref="D22:D27" si="5">B22*C22/1000</f>
        <v>8.68</v>
      </c>
      <c r="E22" s="7"/>
      <c r="F22" s="22">
        <v>18.3</v>
      </c>
      <c r="G22" s="22">
        <f>C22*F22/1000</f>
        <v>1.0247999999999999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s="124" customFormat="1" ht="15" customHeight="1">
      <c r="A23" s="11" t="s">
        <v>98</v>
      </c>
      <c r="B23" s="205">
        <v>155</v>
      </c>
      <c r="C23" s="12">
        <v>36</v>
      </c>
      <c r="D23" s="8">
        <f t="shared" si="5"/>
        <v>5.58</v>
      </c>
      <c r="E23" s="7"/>
      <c r="F23" s="22">
        <v>67.900000000000006</v>
      </c>
      <c r="G23" s="22">
        <f t="shared" ref="G23:G24" si="6">C23*F23/1000</f>
        <v>2.4443999999999999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124" customFormat="1" ht="15" customHeight="1">
      <c r="A24" s="11" t="s">
        <v>28</v>
      </c>
      <c r="B24" s="205">
        <v>155</v>
      </c>
      <c r="C24" s="12">
        <v>19</v>
      </c>
      <c r="D24" s="8">
        <f t="shared" si="5"/>
        <v>2.9449999999999998</v>
      </c>
      <c r="E24" s="7"/>
      <c r="F24" s="22">
        <v>22.4</v>
      </c>
      <c r="G24" s="22">
        <f t="shared" si="6"/>
        <v>0.42559999999999998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 ht="15" customHeight="1">
      <c r="A25" s="11" t="s">
        <v>36</v>
      </c>
      <c r="B25" s="205">
        <v>155</v>
      </c>
      <c r="C25" s="12">
        <v>8</v>
      </c>
      <c r="D25" s="8">
        <f t="shared" si="5"/>
        <v>1.24</v>
      </c>
      <c r="E25" s="7"/>
      <c r="F25" s="22">
        <v>24</v>
      </c>
      <c r="G25" s="22">
        <f>C25*F25/40</f>
        <v>4.8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 ht="15" customHeight="1">
      <c r="A26" s="11" t="s">
        <v>25</v>
      </c>
      <c r="B26" s="205">
        <v>155</v>
      </c>
      <c r="C26" s="12">
        <v>7</v>
      </c>
      <c r="D26" s="8">
        <f t="shared" si="5"/>
        <v>1.085</v>
      </c>
      <c r="E26" s="7"/>
      <c r="F26" s="22">
        <v>117</v>
      </c>
      <c r="G26" s="22">
        <f t="shared" ref="G26:G27" si="7">C26*F26/1000</f>
        <v>0.81899999999999995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s="124" customFormat="1" ht="15" customHeight="1">
      <c r="A27" s="10" t="s">
        <v>22</v>
      </c>
      <c r="B27" s="205">
        <v>155</v>
      </c>
      <c r="C27" s="9">
        <v>6</v>
      </c>
      <c r="D27" s="8">
        <f t="shared" si="5"/>
        <v>0.93</v>
      </c>
      <c r="E27" s="6"/>
      <c r="F27" s="22">
        <v>50</v>
      </c>
      <c r="G27" s="22">
        <f t="shared" si="7"/>
        <v>0.3</v>
      </c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</row>
    <row r="28" spans="1:19" s="103" customFormat="1" ht="38.25">
      <c r="A28" s="90" t="s">
        <v>136</v>
      </c>
      <c r="B28" s="205">
        <v>155</v>
      </c>
      <c r="C28" s="199"/>
      <c r="D28" s="5"/>
      <c r="E28" s="101" t="s">
        <v>62</v>
      </c>
      <c r="F28" s="101"/>
      <c r="G28" s="102">
        <f>SUM(G29:G38)</f>
        <v>13.233149999999998</v>
      </c>
      <c r="H28" s="102">
        <v>2.2000000000000002</v>
      </c>
      <c r="I28" s="102">
        <v>5.2</v>
      </c>
      <c r="J28" s="102">
        <v>15.58</v>
      </c>
      <c r="K28" s="102">
        <v>117.9</v>
      </c>
      <c r="L28" s="102">
        <v>0.1</v>
      </c>
      <c r="M28" s="102">
        <v>14.3</v>
      </c>
      <c r="N28" s="102"/>
      <c r="O28" s="102">
        <v>2.4300000000000002</v>
      </c>
      <c r="P28" s="102">
        <v>16.55</v>
      </c>
      <c r="Q28" s="102">
        <v>34.950000000000003</v>
      </c>
      <c r="R28" s="102">
        <v>28</v>
      </c>
      <c r="S28" s="102">
        <v>1.03</v>
      </c>
    </row>
    <row r="29" spans="1:19" s="103" customFormat="1" ht="15" customHeight="1">
      <c r="A29" s="147" t="s">
        <v>95</v>
      </c>
      <c r="B29" s="205">
        <v>155</v>
      </c>
      <c r="C29" s="200">
        <v>5</v>
      </c>
      <c r="D29" s="22">
        <f t="shared" si="3"/>
        <v>0.77500000000000002</v>
      </c>
      <c r="E29" s="7"/>
      <c r="F29" s="22">
        <v>32</v>
      </c>
      <c r="G29" s="22">
        <f>C29*F29/1000</f>
        <v>0.16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27</v>
      </c>
      <c r="B30" s="205">
        <v>155</v>
      </c>
      <c r="C30" s="200">
        <v>100</v>
      </c>
      <c r="D30" s="22">
        <f t="shared" si="3"/>
        <v>15.5</v>
      </c>
      <c r="E30" s="7"/>
      <c r="F30" s="22">
        <v>16.899999999999999</v>
      </c>
      <c r="G30" s="22">
        <f t="shared" ref="G30:G38" si="8">C30*F30/1000</f>
        <v>1.6899999999999997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36</v>
      </c>
      <c r="B31" s="205">
        <v>155</v>
      </c>
      <c r="C31" s="200">
        <v>6</v>
      </c>
      <c r="D31" s="22">
        <f t="shared" si="3"/>
        <v>0.93</v>
      </c>
      <c r="E31" s="7"/>
      <c r="F31" s="22">
        <v>24</v>
      </c>
      <c r="G31" s="22">
        <f t="shared" si="8"/>
        <v>0.14399999999999999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24" customFormat="1" ht="15" customHeight="1">
      <c r="A32" s="147" t="s">
        <v>133</v>
      </c>
      <c r="B32" s="205">
        <v>155</v>
      </c>
      <c r="C32" s="200">
        <v>46</v>
      </c>
      <c r="D32" s="22">
        <f t="shared" si="3"/>
        <v>7.13</v>
      </c>
      <c r="E32" s="7"/>
      <c r="F32" s="22">
        <v>193</v>
      </c>
      <c r="G32" s="22">
        <f t="shared" si="8"/>
        <v>8.8780000000000001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s="103" customFormat="1" ht="15" customHeight="1">
      <c r="A33" s="147" t="s">
        <v>24</v>
      </c>
      <c r="B33" s="205">
        <v>155</v>
      </c>
      <c r="C33" s="200">
        <v>2</v>
      </c>
      <c r="D33" s="22">
        <f t="shared" si="3"/>
        <v>0.31</v>
      </c>
      <c r="E33" s="7"/>
      <c r="F33" s="22"/>
      <c r="G33" s="22">
        <f t="shared" si="8"/>
        <v>0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28</v>
      </c>
      <c r="B34" s="205">
        <v>155</v>
      </c>
      <c r="C34" s="200">
        <v>13</v>
      </c>
      <c r="D34" s="22">
        <f t="shared" si="3"/>
        <v>2.0150000000000001</v>
      </c>
      <c r="E34" s="7"/>
      <c r="F34" s="22">
        <v>22.4</v>
      </c>
      <c r="G34" s="22">
        <f t="shared" si="8"/>
        <v>0.29120000000000001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31</v>
      </c>
      <c r="B35" s="205">
        <v>155</v>
      </c>
      <c r="C35" s="200">
        <v>5</v>
      </c>
      <c r="D35" s="22">
        <f t="shared" si="3"/>
        <v>0.77500000000000002</v>
      </c>
      <c r="E35" s="7"/>
      <c r="F35" s="22">
        <v>190.09</v>
      </c>
      <c r="G35" s="22">
        <f t="shared" si="8"/>
        <v>0.95045000000000002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108</v>
      </c>
      <c r="B36" s="205">
        <v>155</v>
      </c>
      <c r="C36" s="200">
        <v>15</v>
      </c>
      <c r="D36" s="22">
        <f t="shared" si="3"/>
        <v>2.3250000000000002</v>
      </c>
      <c r="E36" s="7"/>
      <c r="F36" s="22">
        <v>33.5</v>
      </c>
      <c r="G36" s="22">
        <f t="shared" si="8"/>
        <v>0.50249999999999995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19</v>
      </c>
      <c r="B37" s="205">
        <v>155</v>
      </c>
      <c r="C37" s="200">
        <v>2</v>
      </c>
      <c r="D37" s="22">
        <f t="shared" si="3"/>
        <v>0.31</v>
      </c>
      <c r="E37" s="7"/>
      <c r="F37" s="22">
        <v>16</v>
      </c>
      <c r="G37" s="22">
        <f t="shared" si="8"/>
        <v>3.2000000000000001E-2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85" t="s">
        <v>25</v>
      </c>
      <c r="B38" s="205">
        <v>155</v>
      </c>
      <c r="C38" s="198">
        <v>5</v>
      </c>
      <c r="D38" s="8">
        <f t="shared" si="3"/>
        <v>0.77500000000000002</v>
      </c>
      <c r="E38" s="6"/>
      <c r="F38" s="22">
        <v>117</v>
      </c>
      <c r="G38" s="22">
        <f t="shared" si="8"/>
        <v>0.58499999999999996</v>
      </c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</row>
    <row r="39" spans="1:19" s="103" customFormat="1" ht="24" customHeight="1">
      <c r="A39" s="90" t="s">
        <v>122</v>
      </c>
      <c r="B39" s="205">
        <v>155</v>
      </c>
      <c r="C39" s="199"/>
      <c r="D39" s="5"/>
      <c r="E39" s="101" t="s">
        <v>298</v>
      </c>
      <c r="F39" s="101"/>
      <c r="G39" s="102">
        <f>SUM(G40:G48)</f>
        <v>21.1783</v>
      </c>
      <c r="H39" s="102">
        <v>6.84</v>
      </c>
      <c r="I39" s="102">
        <v>6.72</v>
      </c>
      <c r="J39" s="102">
        <v>2.2000000000000002</v>
      </c>
      <c r="K39" s="102">
        <v>127</v>
      </c>
      <c r="L39" s="102">
        <v>0.12</v>
      </c>
      <c r="M39" s="102">
        <v>1.8</v>
      </c>
      <c r="N39" s="102">
        <v>22.2</v>
      </c>
      <c r="O39" s="102">
        <v>2.2200000000000002</v>
      </c>
      <c r="P39" s="102">
        <v>39.07</v>
      </c>
      <c r="Q39" s="102">
        <v>162.19</v>
      </c>
      <c r="R39" s="102">
        <v>42.8</v>
      </c>
      <c r="S39" s="102">
        <v>0.82</v>
      </c>
    </row>
    <row r="40" spans="1:19" s="35" customFormat="1" ht="15" customHeight="1">
      <c r="A40" s="147" t="s">
        <v>296</v>
      </c>
      <c r="B40" s="205">
        <v>155</v>
      </c>
      <c r="C40" s="200">
        <v>147</v>
      </c>
      <c r="D40" s="22">
        <f t="shared" si="3"/>
        <v>22.785</v>
      </c>
      <c r="E40" s="7"/>
      <c r="F40" s="22">
        <v>124</v>
      </c>
      <c r="G40" s="22">
        <f>C40*F40/1000</f>
        <v>18.228000000000002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36</v>
      </c>
      <c r="B41" s="205">
        <v>155</v>
      </c>
      <c r="C41" s="200">
        <v>12</v>
      </c>
      <c r="D41" s="22">
        <f t="shared" si="3"/>
        <v>1.86</v>
      </c>
      <c r="E41" s="7"/>
      <c r="F41" s="22">
        <v>24</v>
      </c>
      <c r="G41" s="22">
        <f t="shared" ref="G41:G48" si="9">C41*F41/1000</f>
        <v>0.28799999999999998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147" t="s">
        <v>28</v>
      </c>
      <c r="B42" s="205">
        <v>155</v>
      </c>
      <c r="C42" s="200">
        <v>27</v>
      </c>
      <c r="D42" s="22">
        <f t="shared" si="3"/>
        <v>4.1849999999999996</v>
      </c>
      <c r="E42" s="7"/>
      <c r="F42" s="22">
        <v>22.4</v>
      </c>
      <c r="G42" s="22">
        <f t="shared" si="9"/>
        <v>0.6048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35" customFormat="1" ht="15" customHeight="1">
      <c r="A43" s="147" t="s">
        <v>123</v>
      </c>
      <c r="B43" s="205">
        <v>155</v>
      </c>
      <c r="C43" s="200">
        <v>10</v>
      </c>
      <c r="D43" s="22">
        <f t="shared" si="3"/>
        <v>1.55</v>
      </c>
      <c r="E43" s="7"/>
      <c r="F43" s="22">
        <v>52</v>
      </c>
      <c r="G43" s="22">
        <f t="shared" si="9"/>
        <v>0.52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47" t="s">
        <v>34</v>
      </c>
      <c r="B44" s="205">
        <v>155</v>
      </c>
      <c r="C44" s="200">
        <v>1</v>
      </c>
      <c r="D44" s="22">
        <f t="shared" si="3"/>
        <v>0.155</v>
      </c>
      <c r="E44" s="7"/>
      <c r="F44" s="22">
        <v>235.5</v>
      </c>
      <c r="G44" s="22">
        <f t="shared" si="9"/>
        <v>0.23549999999999999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47" t="s">
        <v>73</v>
      </c>
      <c r="B45" s="205">
        <v>155</v>
      </c>
      <c r="C45" s="200">
        <v>2</v>
      </c>
      <c r="D45" s="22">
        <f t="shared" si="3"/>
        <v>0.31</v>
      </c>
      <c r="E45" s="7"/>
      <c r="F45" s="22">
        <v>50</v>
      </c>
      <c r="G45" s="22">
        <f t="shared" si="9"/>
        <v>0.1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124</v>
      </c>
      <c r="B46" s="205">
        <v>155</v>
      </c>
      <c r="C46" s="200">
        <v>0.01</v>
      </c>
      <c r="D46" s="22">
        <f t="shared" si="3"/>
        <v>1.5499999999999999E-3</v>
      </c>
      <c r="E46" s="7"/>
      <c r="F46" s="22"/>
      <c r="G46" s="22">
        <f t="shared" si="9"/>
        <v>0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" customHeight="1">
      <c r="A47" s="147" t="s">
        <v>19</v>
      </c>
      <c r="B47" s="205">
        <v>155</v>
      </c>
      <c r="C47" s="200">
        <v>2</v>
      </c>
      <c r="D47" s="22">
        <f t="shared" si="3"/>
        <v>0.31</v>
      </c>
      <c r="E47" s="7"/>
      <c r="F47" s="22">
        <v>16</v>
      </c>
      <c r="G47" s="22">
        <f t="shared" si="9"/>
        <v>3.2000000000000001E-2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s="35" customFormat="1" ht="15" customHeight="1">
      <c r="A48" s="147" t="s">
        <v>25</v>
      </c>
      <c r="B48" s="205">
        <v>155</v>
      </c>
      <c r="C48" s="200">
        <v>10</v>
      </c>
      <c r="D48" s="22">
        <f t="shared" si="3"/>
        <v>1.55</v>
      </c>
      <c r="E48" s="7"/>
      <c r="F48" s="22">
        <v>117</v>
      </c>
      <c r="G48" s="22">
        <f t="shared" si="9"/>
        <v>1.17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s="35" customFormat="1" ht="24" customHeight="1">
      <c r="A49" s="90" t="s">
        <v>97</v>
      </c>
      <c r="B49" s="205">
        <v>155</v>
      </c>
      <c r="C49" s="199"/>
      <c r="D49" s="5"/>
      <c r="E49" s="101">
        <v>200</v>
      </c>
      <c r="F49" s="101"/>
      <c r="G49" s="102">
        <f>SUM(G50:G53)</f>
        <v>10.35224</v>
      </c>
      <c r="H49" s="112">
        <v>3.08</v>
      </c>
      <c r="I49" s="112">
        <v>2.33</v>
      </c>
      <c r="J49" s="112">
        <v>19.13</v>
      </c>
      <c r="K49" s="112">
        <v>109.73</v>
      </c>
      <c r="L49" s="112">
        <v>1.1599999999999999</v>
      </c>
      <c r="M49" s="112">
        <v>3.75</v>
      </c>
      <c r="N49" s="112">
        <v>33.15</v>
      </c>
      <c r="O49" s="112">
        <v>0.15</v>
      </c>
      <c r="P49" s="112">
        <v>38.25</v>
      </c>
      <c r="Q49" s="112">
        <v>76.95</v>
      </c>
      <c r="R49" s="112">
        <v>26.7</v>
      </c>
      <c r="S49" s="112">
        <v>0.86</v>
      </c>
    </row>
    <row r="50" spans="1:19" s="35" customFormat="1" ht="15" customHeight="1">
      <c r="A50" s="147" t="s">
        <v>27</v>
      </c>
      <c r="B50" s="205">
        <v>155</v>
      </c>
      <c r="C50" s="200">
        <v>228</v>
      </c>
      <c r="D50" s="22">
        <f t="shared" ref="D50:D51" si="10">B50*C50/1000</f>
        <v>35.340000000000003</v>
      </c>
      <c r="E50" s="7"/>
      <c r="F50" s="22">
        <v>16.899999999999999</v>
      </c>
      <c r="G50" s="22">
        <f>C50*F50/1000</f>
        <v>3.8531999999999997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s="35" customFormat="1" ht="15" customHeight="1">
      <c r="A51" s="147" t="s">
        <v>58</v>
      </c>
      <c r="B51" s="205">
        <v>155</v>
      </c>
      <c r="C51" s="200">
        <v>32</v>
      </c>
      <c r="D51" s="22">
        <f t="shared" si="10"/>
        <v>4.96</v>
      </c>
      <c r="E51" s="7"/>
      <c r="F51" s="22">
        <v>60.97</v>
      </c>
      <c r="G51" s="22">
        <f t="shared" ref="G51:G53" si="11">C51*F51/1000</f>
        <v>1.9510399999999999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35" customFormat="1" ht="15" customHeight="1">
      <c r="A52" s="147" t="s">
        <v>93</v>
      </c>
      <c r="B52" s="205">
        <v>155</v>
      </c>
      <c r="C52" s="200">
        <v>3</v>
      </c>
      <c r="D52" s="22"/>
      <c r="E52" s="7"/>
      <c r="F52" s="22">
        <v>16</v>
      </c>
      <c r="G52" s="22">
        <f t="shared" si="11"/>
        <v>4.8000000000000001E-2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s="35" customFormat="1" ht="15" customHeight="1">
      <c r="A53" s="85" t="s">
        <v>41</v>
      </c>
      <c r="B53" s="205">
        <v>155</v>
      </c>
      <c r="C53" s="198">
        <v>10</v>
      </c>
      <c r="D53" s="8">
        <f t="shared" ref="D53" si="12">B53*C53/1000</f>
        <v>1.55</v>
      </c>
      <c r="E53" s="6"/>
      <c r="F53" s="22">
        <v>450</v>
      </c>
      <c r="G53" s="22">
        <f t="shared" si="11"/>
        <v>4.5</v>
      </c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167" t="s">
        <v>197</v>
      </c>
      <c r="B54" s="205">
        <v>155</v>
      </c>
      <c r="C54" s="102"/>
      <c r="D54" s="54"/>
      <c r="E54" s="169">
        <v>200</v>
      </c>
      <c r="F54" s="101"/>
      <c r="G54" s="102">
        <f>SUM(G55)</f>
        <v>7</v>
      </c>
      <c r="H54" s="102">
        <v>1</v>
      </c>
      <c r="I54" s="102"/>
      <c r="J54" s="102">
        <v>19.8</v>
      </c>
      <c r="K54" s="102">
        <v>85</v>
      </c>
      <c r="L54" s="112">
        <v>20</v>
      </c>
      <c r="M54" s="112"/>
      <c r="N54" s="112">
        <v>0.67</v>
      </c>
      <c r="O54" s="112">
        <v>52</v>
      </c>
      <c r="P54" s="112">
        <v>14</v>
      </c>
      <c r="Q54" s="112">
        <v>14</v>
      </c>
      <c r="R54" s="112">
        <v>3.2</v>
      </c>
      <c r="S54" s="102"/>
    </row>
    <row r="55" spans="1:19" s="103" customFormat="1" ht="15" customHeight="1">
      <c r="A55" s="168" t="s">
        <v>197</v>
      </c>
      <c r="B55" s="205">
        <v>155</v>
      </c>
      <c r="C55" s="9">
        <v>200</v>
      </c>
      <c r="D55" s="8">
        <f t="shared" si="3"/>
        <v>31</v>
      </c>
      <c r="E55" s="8"/>
      <c r="F55" s="8">
        <v>35</v>
      </c>
      <c r="G55" s="8">
        <f>C55*F55/1000</f>
        <v>7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s="103" customFormat="1" ht="15" customHeight="1">
      <c r="A56" s="97" t="s">
        <v>152</v>
      </c>
      <c r="B56" s="205">
        <v>155</v>
      </c>
      <c r="C56" s="101"/>
      <c r="D56" s="5"/>
      <c r="E56" s="101">
        <v>50</v>
      </c>
      <c r="F56" s="101"/>
      <c r="G56" s="102">
        <f>SUM(G57)</f>
        <v>4.9695</v>
      </c>
      <c r="H56" s="102">
        <v>0.77</v>
      </c>
      <c r="I56" s="102">
        <v>6.07</v>
      </c>
      <c r="J56" s="102">
        <v>1.18</v>
      </c>
      <c r="K56" s="102">
        <v>366</v>
      </c>
      <c r="L56" s="102">
        <v>0.08</v>
      </c>
      <c r="M56" s="102"/>
      <c r="N56" s="102"/>
      <c r="O56" s="102">
        <v>1.5</v>
      </c>
      <c r="P56" s="102">
        <v>12</v>
      </c>
      <c r="Q56" s="102">
        <v>1.6</v>
      </c>
      <c r="R56" s="102">
        <v>10</v>
      </c>
      <c r="S56" s="102">
        <v>0.9</v>
      </c>
    </row>
    <row r="57" spans="1:19" s="103" customFormat="1" ht="15" customHeight="1">
      <c r="A57" s="10" t="s">
        <v>152</v>
      </c>
      <c r="B57" s="205">
        <v>155</v>
      </c>
      <c r="C57" s="9">
        <v>50</v>
      </c>
      <c r="D57" s="6">
        <f t="shared" ref="D57" si="13">B57*C57/1000</f>
        <v>7.75</v>
      </c>
      <c r="E57" s="6"/>
      <c r="F57" s="22">
        <v>99.39</v>
      </c>
      <c r="G57" s="22">
        <f>C57*F57/1000</f>
        <v>4.9695</v>
      </c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</row>
    <row r="58" spans="1:19" s="103" customFormat="1" ht="15" customHeight="1">
      <c r="A58" s="97" t="s">
        <v>44</v>
      </c>
      <c r="B58" s="205">
        <v>155</v>
      </c>
      <c r="C58" s="99"/>
      <c r="D58" s="54"/>
      <c r="E58" s="101">
        <v>72</v>
      </c>
      <c r="F58" s="101"/>
      <c r="G58" s="102">
        <f>SUM(G59)</f>
        <v>2.952</v>
      </c>
      <c r="H58" s="34">
        <v>8.4600000000000009</v>
      </c>
      <c r="I58" s="34">
        <v>2.5099999999999998</v>
      </c>
      <c r="J58" s="34">
        <v>44.33</v>
      </c>
      <c r="K58" s="34">
        <v>186</v>
      </c>
      <c r="L58" s="112">
        <v>0.04</v>
      </c>
      <c r="M58" s="112"/>
      <c r="N58" s="112"/>
      <c r="O58" s="112">
        <v>0.36</v>
      </c>
      <c r="P58" s="112">
        <v>9.1999999999999993</v>
      </c>
      <c r="Q58" s="112">
        <v>42.4</v>
      </c>
      <c r="R58" s="112">
        <v>10</v>
      </c>
      <c r="S58" s="112">
        <v>1.24</v>
      </c>
    </row>
    <row r="59" spans="1:19" s="35" customFormat="1" ht="15" customHeight="1">
      <c r="A59" s="10" t="s">
        <v>43</v>
      </c>
      <c r="B59" s="205">
        <v>155</v>
      </c>
      <c r="C59" s="9">
        <v>72</v>
      </c>
      <c r="D59" s="8">
        <f t="shared" si="3"/>
        <v>11.16</v>
      </c>
      <c r="E59" s="6"/>
      <c r="F59" s="8">
        <v>41</v>
      </c>
      <c r="G59" s="8">
        <f>C59*F59/1000</f>
        <v>2.952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</row>
    <row r="60" spans="1:19" s="96" customFormat="1" ht="15" customHeight="1">
      <c r="A60" s="27"/>
      <c r="B60" s="205">
        <v>155</v>
      </c>
      <c r="C60" s="66"/>
      <c r="D60" s="67"/>
      <c r="E60" s="30"/>
      <c r="F60" s="30"/>
      <c r="G60" s="30"/>
      <c r="H60" s="15">
        <f>SUM(H28:H59)</f>
        <v>22.35</v>
      </c>
      <c r="I60" s="15">
        <f>SUM(I28:I59)</f>
        <v>22.83</v>
      </c>
      <c r="J60" s="15">
        <f>SUM(J28:J59)</f>
        <v>102.22</v>
      </c>
      <c r="K60" s="15">
        <f>SUM(K28:K59)</f>
        <v>991.63</v>
      </c>
      <c r="L60" s="15">
        <f t="shared" ref="L60:S60" si="14">SUM(L28:L59)</f>
        <v>21.499999999999996</v>
      </c>
      <c r="M60" s="15">
        <f t="shared" si="14"/>
        <v>19.850000000000001</v>
      </c>
      <c r="N60" s="15">
        <f t="shared" si="14"/>
        <v>56.019999999999996</v>
      </c>
      <c r="O60" s="15">
        <f t="shared" si="14"/>
        <v>58.66</v>
      </c>
      <c r="P60" s="15">
        <f t="shared" si="14"/>
        <v>129.07</v>
      </c>
      <c r="Q60" s="15">
        <f t="shared" si="14"/>
        <v>332.09</v>
      </c>
      <c r="R60" s="15">
        <f t="shared" si="14"/>
        <v>120.7</v>
      </c>
      <c r="S60" s="15">
        <f t="shared" si="14"/>
        <v>4.8499999999999996</v>
      </c>
    </row>
    <row r="61" spans="1:19" ht="15" customHeight="1">
      <c r="A61" s="90" t="s">
        <v>100</v>
      </c>
      <c r="B61" s="205">
        <v>155</v>
      </c>
      <c r="C61" s="199"/>
      <c r="D61" s="5"/>
      <c r="E61" s="101">
        <v>180</v>
      </c>
      <c r="F61" s="101"/>
      <c r="G61" s="102">
        <f>SUM(G62)</f>
        <v>12.222000000000001</v>
      </c>
      <c r="H61" s="102">
        <v>0.72</v>
      </c>
      <c r="I61" s="102">
        <v>0.54</v>
      </c>
      <c r="J61" s="102">
        <v>14.7</v>
      </c>
      <c r="K61" s="102">
        <v>85</v>
      </c>
      <c r="L61" s="102" t="s">
        <v>245</v>
      </c>
      <c r="M61" s="102">
        <v>7.5</v>
      </c>
      <c r="N61" s="102"/>
      <c r="O61" s="102">
        <v>0.15</v>
      </c>
      <c r="P61" s="102">
        <v>28.8</v>
      </c>
      <c r="Q61" s="102">
        <v>18.8</v>
      </c>
      <c r="R61" s="102">
        <v>6.75</v>
      </c>
      <c r="S61" s="102">
        <v>1.65</v>
      </c>
    </row>
    <row r="62" spans="1:19" ht="15" customHeight="1">
      <c r="A62" s="85" t="s">
        <v>98</v>
      </c>
      <c r="B62" s="205">
        <v>155</v>
      </c>
      <c r="C62" s="198">
        <v>180</v>
      </c>
      <c r="D62" s="8">
        <f t="shared" ref="D62" si="15">B62*C62/1000</f>
        <v>27.9</v>
      </c>
      <c r="E62" s="6"/>
      <c r="F62" s="8">
        <v>67.900000000000006</v>
      </c>
      <c r="G62" s="8">
        <f>C62*F62/1000</f>
        <v>12.222000000000001</v>
      </c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19">
      <c r="A63" s="27"/>
      <c r="B63" s="162"/>
      <c r="C63" s="66"/>
      <c r="D63" s="67"/>
      <c r="E63" s="30"/>
      <c r="F63" s="30"/>
      <c r="G63" s="30"/>
      <c r="H63" s="15">
        <f t="shared" ref="H63:S63" si="16">SUM(H61:H62)</f>
        <v>0.72</v>
      </c>
      <c r="I63" s="15">
        <f t="shared" si="16"/>
        <v>0.54</v>
      </c>
      <c r="J63" s="15">
        <f t="shared" si="16"/>
        <v>14.7</v>
      </c>
      <c r="K63" s="15">
        <f t="shared" si="16"/>
        <v>85</v>
      </c>
      <c r="L63" s="15">
        <f t="shared" si="16"/>
        <v>0</v>
      </c>
      <c r="M63" s="15">
        <f t="shared" si="16"/>
        <v>7.5</v>
      </c>
      <c r="N63" s="15">
        <f t="shared" si="16"/>
        <v>0</v>
      </c>
      <c r="O63" s="15">
        <f t="shared" si="16"/>
        <v>0.15</v>
      </c>
      <c r="P63" s="15">
        <f t="shared" si="16"/>
        <v>28.8</v>
      </c>
      <c r="Q63" s="15">
        <f t="shared" si="16"/>
        <v>18.8</v>
      </c>
      <c r="R63" s="15">
        <f t="shared" si="16"/>
        <v>6.75</v>
      </c>
      <c r="S63" s="15">
        <f t="shared" si="16"/>
        <v>1.65</v>
      </c>
    </row>
    <row r="64" spans="1:19">
      <c r="A64" s="56"/>
      <c r="B64" s="56"/>
      <c r="C64" s="56"/>
      <c r="D64" s="56"/>
      <c r="E64" s="56"/>
      <c r="F64" s="251" t="s">
        <v>46</v>
      </c>
      <c r="G64" s="49">
        <f>E66*E67</f>
        <v>11322.648810000001</v>
      </c>
      <c r="H64" s="153">
        <f t="shared" ref="H64:S64" si="17">H19+H60+H63</f>
        <v>45.74</v>
      </c>
      <c r="I64" s="153">
        <f t="shared" si="17"/>
        <v>35.139999999999993</v>
      </c>
      <c r="J64" s="153">
        <f t="shared" si="17"/>
        <v>211.19</v>
      </c>
      <c r="K64" s="153">
        <f t="shared" si="17"/>
        <v>1638.23</v>
      </c>
      <c r="L64" s="153">
        <f t="shared" si="17"/>
        <v>21.739999999999995</v>
      </c>
      <c r="M64" s="153">
        <f t="shared" si="17"/>
        <v>28.82</v>
      </c>
      <c r="N64" s="153">
        <f t="shared" si="17"/>
        <v>61.019999999999996</v>
      </c>
      <c r="O64" s="153">
        <f t="shared" si="17"/>
        <v>61.969999999999992</v>
      </c>
      <c r="P64" s="153">
        <f t="shared" si="17"/>
        <v>459.24</v>
      </c>
      <c r="Q64" s="153">
        <f t="shared" si="17"/>
        <v>684.65999999999985</v>
      </c>
      <c r="R64" s="153">
        <f t="shared" si="17"/>
        <v>208.38</v>
      </c>
      <c r="S64" s="153">
        <f t="shared" si="17"/>
        <v>11.700000000000001</v>
      </c>
    </row>
    <row r="66" spans="1:9">
      <c r="A66" s="2" t="s">
        <v>47</v>
      </c>
      <c r="E66" s="175">
        <v>99</v>
      </c>
      <c r="F66" s="2" t="s">
        <v>48</v>
      </c>
    </row>
    <row r="67" spans="1:9" ht="15" customHeight="1">
      <c r="A67" s="2" t="s">
        <v>49</v>
      </c>
      <c r="E67" s="174">
        <f>SUM(G9+G15+G17+G21+G28+G39+G49+G54+G58+G61)</f>
        <v>114.37019000000001</v>
      </c>
      <c r="F67" s="2" t="s">
        <v>50</v>
      </c>
    </row>
    <row r="69" spans="1:9">
      <c r="A69" s="2" t="s">
        <v>262</v>
      </c>
      <c r="B69" s="3" t="s">
        <v>292</v>
      </c>
      <c r="E69" s="2" t="s">
        <v>51</v>
      </c>
      <c r="H69" s="3"/>
      <c r="I69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S68"/>
  <sheetViews>
    <sheetView view="pageBreakPreview" topLeftCell="A2" zoomScale="78" zoomScaleNormal="110" zoomScaleSheetLayoutView="78" workbookViewId="0">
      <selection activeCell="H18" sqref="H18:S19"/>
    </sheetView>
  </sheetViews>
  <sheetFormatPr defaultColWidth="8.85546875" defaultRowHeight="12.75"/>
  <cols>
    <col min="1" max="1" width="19.140625" style="2" bestFit="1" customWidth="1"/>
    <col min="2" max="2" width="9.140625" style="2" customWidth="1"/>
    <col min="3" max="6" width="9.7109375" style="2" customWidth="1"/>
    <col min="7" max="7" width="11.42578125" style="2" customWidth="1"/>
    <col min="8" max="11" width="9.7109375" style="2" customWidth="1"/>
    <col min="12" max="13" width="8.85546875" style="2"/>
    <col min="14" max="14" width="9" style="2" bestFit="1" customWidth="1"/>
    <col min="15" max="15" width="8.85546875" style="2"/>
    <col min="16" max="16" width="8.28515625" style="2" customWidth="1"/>
    <col min="17" max="17" width="9.42578125" style="2" customWidth="1"/>
    <col min="18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81</v>
      </c>
      <c r="I5" s="280"/>
      <c r="J5" s="280"/>
      <c r="K5" s="280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9" customHeight="1">
      <c r="A9" s="90" t="s">
        <v>212</v>
      </c>
      <c r="B9" s="98">
        <v>96</v>
      </c>
      <c r="C9" s="199"/>
      <c r="D9" s="101"/>
      <c r="E9" s="101">
        <v>110</v>
      </c>
      <c r="F9" s="101"/>
      <c r="G9" s="102">
        <f>SUM(G10:G13)</f>
        <v>23.484560000000002</v>
      </c>
      <c r="H9" s="102">
        <v>20.6</v>
      </c>
      <c r="I9" s="102">
        <v>30.6</v>
      </c>
      <c r="J9" s="102">
        <v>2.15</v>
      </c>
      <c r="K9" s="102">
        <v>197</v>
      </c>
      <c r="L9" s="102" t="s">
        <v>246</v>
      </c>
      <c r="M9" s="102">
        <v>0.12</v>
      </c>
      <c r="N9" s="102">
        <v>148.65</v>
      </c>
      <c r="O9" s="102" t="s">
        <v>247</v>
      </c>
      <c r="P9" s="102">
        <v>52.69</v>
      </c>
      <c r="Q9" s="102">
        <v>116.2</v>
      </c>
      <c r="R9" s="102">
        <v>8.8699999999999992</v>
      </c>
      <c r="S9" s="102">
        <v>1.28</v>
      </c>
    </row>
    <row r="10" spans="1:19" ht="15" customHeight="1">
      <c r="A10" s="147" t="s">
        <v>58</v>
      </c>
      <c r="B10" s="98">
        <v>96</v>
      </c>
      <c r="C10" s="200">
        <v>30</v>
      </c>
      <c r="D10" s="7">
        <f>B10*C10/1000</f>
        <v>2.88</v>
      </c>
      <c r="E10" s="7"/>
      <c r="F10" s="22">
        <v>67.569999999999993</v>
      </c>
      <c r="G10" s="22">
        <f>C10*F10/1000</f>
        <v>2.0270999999999999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96</v>
      </c>
      <c r="C11" s="200">
        <v>18</v>
      </c>
      <c r="D11" s="7">
        <f t="shared" ref="D11:D13" si="0">B11*C11/1000</f>
        <v>1.728</v>
      </c>
      <c r="E11" s="7"/>
      <c r="F11" s="22">
        <v>606.97</v>
      </c>
      <c r="G11" s="22">
        <f t="shared" ref="G11:G12" si="1">C11*F11/1000</f>
        <v>10.925460000000001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19</v>
      </c>
      <c r="B12" s="98">
        <v>96</v>
      </c>
      <c r="C12" s="200">
        <v>2</v>
      </c>
      <c r="D12" s="7">
        <f t="shared" si="0"/>
        <v>0.192</v>
      </c>
      <c r="E12" s="7"/>
      <c r="F12" s="22">
        <v>16</v>
      </c>
      <c r="G12" s="22">
        <f t="shared" si="1"/>
        <v>3.2000000000000001E-2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67</v>
      </c>
      <c r="B13" s="98">
        <v>96</v>
      </c>
      <c r="C13" s="198">
        <v>60</v>
      </c>
      <c r="D13" s="6">
        <f t="shared" si="0"/>
        <v>5.76</v>
      </c>
      <c r="E13" s="6"/>
      <c r="F13" s="8">
        <v>7</v>
      </c>
      <c r="G13" s="22">
        <f>C13*F13/40</f>
        <v>10.5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1:19" s="35" customFormat="1" ht="15" customHeight="1">
      <c r="A14" s="32" t="s">
        <v>41</v>
      </c>
      <c r="B14" s="98">
        <v>96</v>
      </c>
      <c r="C14" s="34"/>
      <c r="D14" s="81"/>
      <c r="E14" s="34">
        <v>10</v>
      </c>
      <c r="F14" s="101"/>
      <c r="G14" s="102">
        <f>SUM(G15)</f>
        <v>6.069700000000001</v>
      </c>
      <c r="H14" s="81">
        <v>0.1</v>
      </c>
      <c r="I14" s="81">
        <v>7.2</v>
      </c>
      <c r="J14" s="81">
        <v>0.13</v>
      </c>
      <c r="K14" s="81">
        <v>65.72</v>
      </c>
      <c r="L14" s="102"/>
      <c r="M14" s="102"/>
      <c r="N14" s="102">
        <v>40</v>
      </c>
      <c r="O14" s="102">
        <v>0.1</v>
      </c>
      <c r="P14" s="102">
        <v>2.4</v>
      </c>
      <c r="Q14" s="102">
        <v>3</v>
      </c>
      <c r="R14" s="102"/>
      <c r="S14" s="102"/>
    </row>
    <row r="15" spans="1:19" s="35" customFormat="1" ht="15" customHeight="1">
      <c r="A15" s="10" t="s">
        <v>41</v>
      </c>
      <c r="B15" s="98">
        <v>96</v>
      </c>
      <c r="C15" s="9">
        <v>10</v>
      </c>
      <c r="D15" s="8">
        <f>B8*C15/1000</f>
        <v>0.96</v>
      </c>
      <c r="E15" s="6"/>
      <c r="F15" s="22">
        <v>606.97</v>
      </c>
      <c r="G15" s="22">
        <f>C15*F15/1000</f>
        <v>6.069700000000001</v>
      </c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</row>
    <row r="16" spans="1:19" s="35" customFormat="1" ht="15" customHeight="1">
      <c r="A16" s="32" t="s">
        <v>59</v>
      </c>
      <c r="B16" s="98">
        <v>96</v>
      </c>
      <c r="C16" s="36"/>
      <c r="D16" s="81"/>
      <c r="E16" s="34">
        <v>18</v>
      </c>
      <c r="F16" s="101"/>
      <c r="G16" s="102">
        <f>SUM(G17)</f>
        <v>2.88</v>
      </c>
      <c r="H16" s="81">
        <v>6.96</v>
      </c>
      <c r="I16" s="81">
        <v>8.85</v>
      </c>
      <c r="J16" s="81"/>
      <c r="K16" s="81">
        <v>108</v>
      </c>
      <c r="L16" s="68">
        <v>0.05</v>
      </c>
      <c r="M16" s="68"/>
      <c r="N16" s="68"/>
      <c r="O16" s="68"/>
      <c r="P16" s="68">
        <v>8</v>
      </c>
      <c r="Q16" s="68">
        <v>42</v>
      </c>
      <c r="R16" s="68">
        <v>6</v>
      </c>
      <c r="S16" s="68">
        <v>0.6</v>
      </c>
    </row>
    <row r="17" spans="1:19" s="35" customFormat="1" ht="15" customHeight="1">
      <c r="A17" s="10" t="s">
        <v>59</v>
      </c>
      <c r="B17" s="98">
        <v>96</v>
      </c>
      <c r="C17" s="9">
        <v>18</v>
      </c>
      <c r="D17" s="8">
        <f>B10*C17/1000</f>
        <v>1.728</v>
      </c>
      <c r="E17" s="6"/>
      <c r="F17" s="22">
        <v>160</v>
      </c>
      <c r="G17" s="22">
        <f>C17*F17/1000</f>
        <v>2.88</v>
      </c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s="35" customFormat="1" ht="15" customHeight="1">
      <c r="A18" s="32" t="s">
        <v>20</v>
      </c>
      <c r="B18" s="98">
        <v>96</v>
      </c>
      <c r="C18" s="36"/>
      <c r="D18" s="81"/>
      <c r="E18" s="34">
        <v>200</v>
      </c>
      <c r="F18" s="101"/>
      <c r="G18" s="102">
        <f>SUM(G19:G20)</f>
        <v>1.302</v>
      </c>
      <c r="H18" s="101">
        <v>0.53</v>
      </c>
      <c r="I18" s="101"/>
      <c r="J18" s="101">
        <v>9.4700000000000006</v>
      </c>
      <c r="K18" s="102">
        <v>40</v>
      </c>
      <c r="L18" s="102"/>
      <c r="M18" s="102">
        <v>0.27</v>
      </c>
      <c r="N18" s="102"/>
      <c r="O18" s="102"/>
      <c r="P18" s="102">
        <v>13.6</v>
      </c>
      <c r="Q18" s="102">
        <v>22.13</v>
      </c>
      <c r="R18" s="102">
        <v>11.73</v>
      </c>
      <c r="S18" s="102">
        <v>2.13</v>
      </c>
    </row>
    <row r="19" spans="1:19" s="103" customFormat="1" ht="15" customHeight="1">
      <c r="A19" s="11" t="s">
        <v>21</v>
      </c>
      <c r="B19" s="98">
        <v>96</v>
      </c>
      <c r="C19" s="12">
        <v>3</v>
      </c>
      <c r="D19" s="22">
        <f>B8*C19/1000</f>
        <v>0.28799999999999998</v>
      </c>
      <c r="E19" s="7"/>
      <c r="F19" s="22">
        <v>184</v>
      </c>
      <c r="G19" s="22">
        <f>C19*F19/1000</f>
        <v>0.55200000000000005</v>
      </c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</row>
    <row r="20" spans="1:19" s="35" customFormat="1" ht="15" customHeight="1">
      <c r="A20" s="10" t="s">
        <v>22</v>
      </c>
      <c r="B20" s="98">
        <v>96</v>
      </c>
      <c r="C20" s="9">
        <v>15</v>
      </c>
      <c r="D20" s="22">
        <f>B9*C20/1000</f>
        <v>1.44</v>
      </c>
      <c r="E20" s="6"/>
      <c r="F20" s="8">
        <v>50</v>
      </c>
      <c r="G20" s="22">
        <f>C20*F20/1000</f>
        <v>0.75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s="103" customFormat="1" ht="15" customHeight="1">
      <c r="A21" s="32" t="s">
        <v>143</v>
      </c>
      <c r="B21" s="98">
        <v>96</v>
      </c>
      <c r="C21" s="36"/>
      <c r="D21" s="54"/>
      <c r="E21" s="34">
        <v>90</v>
      </c>
      <c r="F21" s="101"/>
      <c r="G21" s="102">
        <f>SUM(G22)</f>
        <v>3.69</v>
      </c>
      <c r="H21" s="101">
        <v>12.18</v>
      </c>
      <c r="I21" s="101">
        <v>3.17</v>
      </c>
      <c r="J21" s="101">
        <v>28.5</v>
      </c>
      <c r="K21" s="102">
        <v>363</v>
      </c>
      <c r="L21" s="102">
        <v>0.02</v>
      </c>
      <c r="M21" s="102"/>
      <c r="N21" s="102"/>
      <c r="O21" s="102">
        <v>0.26</v>
      </c>
      <c r="P21" s="102">
        <v>4.5999999999999996</v>
      </c>
      <c r="Q21" s="102">
        <v>17.399999999999999</v>
      </c>
      <c r="R21" s="102">
        <v>6.6</v>
      </c>
      <c r="S21" s="102">
        <v>0.22</v>
      </c>
    </row>
    <row r="22" spans="1:19" ht="15" customHeight="1">
      <c r="A22" s="10" t="s">
        <v>143</v>
      </c>
      <c r="B22" s="98">
        <v>96</v>
      </c>
      <c r="C22" s="9">
        <v>90</v>
      </c>
      <c r="D22" s="8">
        <f>B11*C22/1000</f>
        <v>8.64</v>
      </c>
      <c r="E22" s="6"/>
      <c r="F22" s="8">
        <v>41</v>
      </c>
      <c r="G22" s="8">
        <f>C22*F22/1000</f>
        <v>3.69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35" customFormat="1" ht="15" customHeight="1">
      <c r="A23" s="161"/>
      <c r="B23" s="162"/>
      <c r="C23" s="177"/>
      <c r="D23" s="164"/>
      <c r="E23" s="165"/>
      <c r="F23" s="165"/>
      <c r="G23" s="165"/>
      <c r="H23" s="23">
        <f>SUM(H9:H22)</f>
        <v>40.370000000000005</v>
      </c>
      <c r="I23" s="23">
        <f>SUM(I9:I22)</f>
        <v>49.820000000000007</v>
      </c>
      <c r="J23" s="23">
        <f>SUM(J9:J22)</f>
        <v>40.25</v>
      </c>
      <c r="K23" s="23">
        <f>SUM(K9:K22)</f>
        <v>773.72</v>
      </c>
      <c r="L23" s="23">
        <f t="shared" ref="L23:S23" si="2">SUM(L9:L22)</f>
        <v>7.0000000000000007E-2</v>
      </c>
      <c r="M23" s="23">
        <f t="shared" si="2"/>
        <v>0.39</v>
      </c>
      <c r="N23" s="23">
        <f t="shared" si="2"/>
        <v>188.65</v>
      </c>
      <c r="O23" s="23">
        <f t="shared" si="2"/>
        <v>0.36</v>
      </c>
      <c r="P23" s="23">
        <f t="shared" si="2"/>
        <v>81.289999999999992</v>
      </c>
      <c r="Q23" s="23">
        <f t="shared" si="2"/>
        <v>200.73</v>
      </c>
      <c r="R23" s="23">
        <f t="shared" si="2"/>
        <v>33.200000000000003</v>
      </c>
      <c r="S23" s="23">
        <f t="shared" si="2"/>
        <v>4.2299999999999995</v>
      </c>
    </row>
    <row r="24" spans="1:19" ht="15" customHeight="1">
      <c r="A24" s="132" t="s">
        <v>12</v>
      </c>
      <c r="B24" s="133">
        <f>B8</f>
        <v>96</v>
      </c>
      <c r="C24" s="134"/>
      <c r="D24" s="156"/>
      <c r="E24" s="134"/>
      <c r="F24" s="134"/>
      <c r="G24" s="134"/>
      <c r="H24" s="134"/>
      <c r="I24" s="134"/>
      <c r="J24" s="134"/>
      <c r="K24" s="135"/>
      <c r="L24" s="135"/>
      <c r="M24" s="135"/>
      <c r="N24" s="135"/>
      <c r="O24" s="135"/>
      <c r="P24" s="135"/>
      <c r="Q24" s="135"/>
      <c r="R24" s="135"/>
      <c r="S24" s="135"/>
    </row>
    <row r="25" spans="1:19" ht="30" customHeight="1">
      <c r="A25" s="37" t="s">
        <v>263</v>
      </c>
      <c r="B25" s="16">
        <v>96</v>
      </c>
      <c r="C25" s="12"/>
      <c r="D25" s="8"/>
      <c r="E25" s="39">
        <v>75</v>
      </c>
      <c r="F25" s="54"/>
      <c r="G25" s="81">
        <f>G26+G27</f>
        <v>8.4793000000000003</v>
      </c>
      <c r="H25" s="39">
        <v>0.67</v>
      </c>
      <c r="I25" s="39">
        <v>6.09</v>
      </c>
      <c r="J25" s="39">
        <v>1.81</v>
      </c>
      <c r="K25" s="39">
        <v>64.650000000000006</v>
      </c>
      <c r="L25" s="39">
        <v>0.03</v>
      </c>
      <c r="M25" s="39">
        <v>6.65</v>
      </c>
      <c r="N25" s="39"/>
      <c r="O25" s="39">
        <v>2.74</v>
      </c>
      <c r="P25" s="39">
        <v>16.149999999999999</v>
      </c>
      <c r="Q25" s="39">
        <v>28.62</v>
      </c>
      <c r="R25" s="39">
        <v>13.3</v>
      </c>
      <c r="S25" s="39">
        <v>0.48</v>
      </c>
    </row>
    <row r="26" spans="1:19" ht="15" customHeight="1">
      <c r="A26" s="11" t="s">
        <v>264</v>
      </c>
      <c r="B26" s="16">
        <v>96</v>
      </c>
      <c r="C26" s="12">
        <v>89</v>
      </c>
      <c r="D26" s="8">
        <f t="shared" ref="D26:D27" si="3">B26*C26/1000</f>
        <v>8.5440000000000005</v>
      </c>
      <c r="E26" s="7"/>
      <c r="F26" s="22">
        <v>88.7</v>
      </c>
      <c r="G26" s="22">
        <f t="shared" ref="G26:G27" si="4">C26*F26/1000</f>
        <v>7.8943000000000003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1" t="s">
        <v>25</v>
      </c>
      <c r="B27" s="16">
        <v>96</v>
      </c>
      <c r="C27" s="12">
        <v>5</v>
      </c>
      <c r="D27" s="8">
        <f t="shared" si="3"/>
        <v>0.48</v>
      </c>
      <c r="E27" s="7"/>
      <c r="F27" s="8">
        <v>117</v>
      </c>
      <c r="G27" s="8">
        <f t="shared" si="4"/>
        <v>0.58499999999999996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s="103" customFormat="1" ht="54" customHeight="1">
      <c r="A28" s="90" t="s">
        <v>125</v>
      </c>
      <c r="B28" s="16">
        <v>96</v>
      </c>
      <c r="C28" s="199"/>
      <c r="D28" s="93"/>
      <c r="E28" s="101" t="s">
        <v>62</v>
      </c>
      <c r="F28" s="101"/>
      <c r="G28" s="102">
        <f>SUM(G29:G37)</f>
        <v>11.7302</v>
      </c>
      <c r="H28" s="94">
        <v>1.97</v>
      </c>
      <c r="I28" s="101">
        <v>2.71</v>
      </c>
      <c r="J28" s="94">
        <v>12.11</v>
      </c>
      <c r="K28" s="101">
        <v>85.75</v>
      </c>
      <c r="L28" s="101">
        <v>7.0000000000000007E-2</v>
      </c>
      <c r="M28" s="101">
        <v>12</v>
      </c>
      <c r="N28" s="101"/>
      <c r="O28" s="101"/>
      <c r="P28" s="101">
        <v>59.1</v>
      </c>
      <c r="Q28" s="101">
        <v>267</v>
      </c>
      <c r="R28" s="101">
        <v>31.8</v>
      </c>
      <c r="S28" s="101">
        <v>0.93</v>
      </c>
    </row>
    <row r="29" spans="1:19" s="136" customFormat="1" ht="15" customHeight="1">
      <c r="A29" s="147" t="s">
        <v>101</v>
      </c>
      <c r="B29" s="16">
        <v>96</v>
      </c>
      <c r="C29" s="200">
        <v>5</v>
      </c>
      <c r="D29" s="53">
        <f>B29*C29/1000</f>
        <v>0.48</v>
      </c>
      <c r="E29" s="7"/>
      <c r="F29" s="22">
        <v>40</v>
      </c>
      <c r="G29" s="22">
        <f>C29*F29/1000</f>
        <v>0.2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s="103" customFormat="1">
      <c r="A30" s="147" t="s">
        <v>27</v>
      </c>
      <c r="B30" s="16">
        <v>96</v>
      </c>
      <c r="C30" s="200">
        <v>100</v>
      </c>
      <c r="D30" s="53">
        <f t="shared" ref="D30:D53" si="5">B30*C30/1000</f>
        <v>9.6</v>
      </c>
      <c r="E30" s="7"/>
      <c r="F30" s="22">
        <v>16.899999999999999</v>
      </c>
      <c r="G30" s="22">
        <f t="shared" ref="G30:G51" si="6">C30*F30/1000</f>
        <v>1.6899999999999997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124" customFormat="1" ht="15" customHeight="1">
      <c r="A31" s="147" t="s">
        <v>36</v>
      </c>
      <c r="B31" s="16">
        <v>96</v>
      </c>
      <c r="C31" s="200">
        <v>12</v>
      </c>
      <c r="D31" s="53">
        <f t="shared" si="5"/>
        <v>1.1519999999999999</v>
      </c>
      <c r="E31" s="7"/>
      <c r="F31" s="22">
        <v>24</v>
      </c>
      <c r="G31" s="22">
        <f t="shared" si="6"/>
        <v>0.28799999999999998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15" customHeight="1">
      <c r="A32" s="147" t="s">
        <v>105</v>
      </c>
      <c r="B32" s="16">
        <v>96</v>
      </c>
      <c r="C32" s="200">
        <v>46</v>
      </c>
      <c r="D32" s="53">
        <f t="shared" si="5"/>
        <v>4.4160000000000004</v>
      </c>
      <c r="E32" s="7"/>
      <c r="F32" s="22">
        <v>193</v>
      </c>
      <c r="G32" s="22">
        <f t="shared" si="6"/>
        <v>8.8780000000000001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24</v>
      </c>
      <c r="B33" s="16">
        <v>96</v>
      </c>
      <c r="C33" s="200">
        <v>2</v>
      </c>
      <c r="D33" s="53">
        <f t="shared" si="5"/>
        <v>0.192</v>
      </c>
      <c r="E33" s="7"/>
      <c r="F33" s="22"/>
      <c r="G33" s="22">
        <f t="shared" si="6"/>
        <v>0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28</v>
      </c>
      <c r="B34" s="16">
        <v>96</v>
      </c>
      <c r="C34" s="200">
        <v>13</v>
      </c>
      <c r="D34" s="53">
        <f t="shared" si="5"/>
        <v>1.248</v>
      </c>
      <c r="E34" s="7"/>
      <c r="F34" s="22">
        <v>22.4</v>
      </c>
      <c r="G34" s="22">
        <f t="shared" si="6"/>
        <v>0.29120000000000001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33</v>
      </c>
      <c r="B35" s="16">
        <v>96</v>
      </c>
      <c r="C35" s="200">
        <v>2</v>
      </c>
      <c r="D35" s="53">
        <f t="shared" si="5"/>
        <v>0.192</v>
      </c>
      <c r="E35" s="7"/>
      <c r="F35" s="22"/>
      <c r="G35" s="22">
        <f t="shared" si="6"/>
        <v>0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19</v>
      </c>
      <c r="B36" s="16">
        <v>96</v>
      </c>
      <c r="C36" s="200">
        <v>2</v>
      </c>
      <c r="D36" s="53">
        <f t="shared" si="5"/>
        <v>0.192</v>
      </c>
      <c r="E36" s="7"/>
      <c r="F36" s="22">
        <v>16</v>
      </c>
      <c r="G36" s="22">
        <f t="shared" si="6"/>
        <v>3.2000000000000001E-2</v>
      </c>
      <c r="H36" s="52"/>
      <c r="I36" s="7"/>
      <c r="J36" s="52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85" t="s">
        <v>25</v>
      </c>
      <c r="B37" s="16">
        <v>96</v>
      </c>
      <c r="C37" s="198">
        <v>3</v>
      </c>
      <c r="D37" s="88">
        <f t="shared" si="5"/>
        <v>0.28799999999999998</v>
      </c>
      <c r="E37" s="6"/>
      <c r="F37" s="22">
        <v>117</v>
      </c>
      <c r="G37" s="22">
        <f t="shared" si="6"/>
        <v>0.35099999999999998</v>
      </c>
      <c r="H37" s="4"/>
      <c r="I37" s="6"/>
      <c r="J37" s="4"/>
      <c r="K37" s="6"/>
      <c r="L37" s="6"/>
      <c r="M37" s="6"/>
      <c r="N37" s="6"/>
      <c r="O37" s="6"/>
      <c r="P37" s="6"/>
      <c r="Q37" s="6"/>
      <c r="R37" s="6"/>
      <c r="S37" s="6"/>
    </row>
    <row r="38" spans="1:19" ht="24.75" customHeight="1">
      <c r="A38" s="90" t="s">
        <v>154</v>
      </c>
      <c r="B38" s="16">
        <v>96</v>
      </c>
      <c r="C38" s="202"/>
      <c r="D38" s="166"/>
      <c r="E38" s="101" t="s">
        <v>297</v>
      </c>
      <c r="F38" s="94"/>
      <c r="G38" s="81">
        <f>G39+G40+G41+G42+G43+G44+G45</f>
        <v>53.545999999999992</v>
      </c>
      <c r="H38" s="93">
        <v>7.12</v>
      </c>
      <c r="I38" s="102">
        <v>15.12</v>
      </c>
      <c r="J38" s="93">
        <v>43.03</v>
      </c>
      <c r="K38" s="102">
        <v>176</v>
      </c>
      <c r="L38" s="102">
        <v>0.08</v>
      </c>
      <c r="M38" s="102">
        <v>4.67</v>
      </c>
      <c r="N38" s="102"/>
      <c r="O38" s="102">
        <v>0.57999999999999996</v>
      </c>
      <c r="P38" s="102">
        <v>19.25</v>
      </c>
      <c r="Q38" s="102">
        <v>57.92</v>
      </c>
      <c r="R38" s="102">
        <v>17.579999999999998</v>
      </c>
      <c r="S38" s="102">
        <v>1.92</v>
      </c>
    </row>
    <row r="39" spans="1:19" s="103" customFormat="1" ht="15" customHeight="1">
      <c r="A39" s="147" t="s">
        <v>159</v>
      </c>
      <c r="B39" s="16">
        <v>96</v>
      </c>
      <c r="C39" s="200">
        <v>140</v>
      </c>
      <c r="D39" s="22">
        <f t="shared" si="5"/>
        <v>13.44</v>
      </c>
      <c r="E39" s="184"/>
      <c r="F39" s="52">
        <v>370</v>
      </c>
      <c r="G39" s="22">
        <f t="shared" si="6"/>
        <v>51.8</v>
      </c>
      <c r="H39" s="52"/>
      <c r="I39" s="7"/>
      <c r="J39" s="52"/>
      <c r="K39" s="7"/>
      <c r="L39" s="7"/>
      <c r="M39" s="7"/>
      <c r="N39" s="7"/>
      <c r="O39" s="7"/>
      <c r="P39" s="7"/>
      <c r="Q39" s="7"/>
      <c r="R39" s="7"/>
      <c r="S39" s="7"/>
    </row>
    <row r="40" spans="1:19" s="103" customFormat="1" ht="12" customHeight="1">
      <c r="A40" s="206" t="s">
        <v>25</v>
      </c>
      <c r="B40" s="16">
        <v>96</v>
      </c>
      <c r="C40" s="200">
        <v>7</v>
      </c>
      <c r="D40" s="22">
        <f t="shared" si="5"/>
        <v>0.67200000000000004</v>
      </c>
      <c r="E40" s="7"/>
      <c r="F40" s="7">
        <v>117</v>
      </c>
      <c r="G40" s="22">
        <f t="shared" si="6"/>
        <v>0.81899999999999995</v>
      </c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</row>
    <row r="41" spans="1:19" ht="15" customHeight="1">
      <c r="A41" s="206" t="s">
        <v>37</v>
      </c>
      <c r="B41" s="16">
        <v>96</v>
      </c>
      <c r="C41" s="200">
        <v>3</v>
      </c>
      <c r="D41" s="22">
        <f t="shared" si="5"/>
        <v>0.28799999999999998</v>
      </c>
      <c r="E41" s="7"/>
      <c r="F41" s="7">
        <v>33</v>
      </c>
      <c r="G41" s="22">
        <f t="shared" si="6"/>
        <v>9.9000000000000005E-2</v>
      </c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</row>
    <row r="42" spans="1:19" s="103" customFormat="1">
      <c r="A42" s="147" t="s">
        <v>75</v>
      </c>
      <c r="B42" s="16">
        <v>96</v>
      </c>
      <c r="C42" s="200">
        <v>7</v>
      </c>
      <c r="D42" s="53">
        <f t="shared" si="5"/>
        <v>0.67200000000000004</v>
      </c>
      <c r="E42" s="7"/>
      <c r="F42" s="7">
        <v>52</v>
      </c>
      <c r="G42" s="22">
        <f t="shared" si="6"/>
        <v>0.36399999999999999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15" customHeight="1">
      <c r="A43" s="147" t="s">
        <v>36</v>
      </c>
      <c r="B43" s="16">
        <v>96</v>
      </c>
      <c r="C43" s="200">
        <v>18</v>
      </c>
      <c r="D43" s="53">
        <f t="shared" si="5"/>
        <v>1.728</v>
      </c>
      <c r="E43" s="7"/>
      <c r="F43" s="7">
        <v>24</v>
      </c>
      <c r="G43" s="185">
        <f t="shared" si="6"/>
        <v>0.432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s="35" customFormat="1" ht="15" customHeight="1">
      <c r="A44" s="147" t="s">
        <v>19</v>
      </c>
      <c r="B44" s="16">
        <v>96</v>
      </c>
      <c r="C44" s="200">
        <v>2</v>
      </c>
      <c r="D44" s="53">
        <f t="shared" si="5"/>
        <v>0.192</v>
      </c>
      <c r="E44" s="7"/>
      <c r="F44" s="7">
        <v>16</v>
      </c>
      <c r="G44" s="185">
        <f t="shared" si="6"/>
        <v>3.2000000000000001E-2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85" t="s">
        <v>160</v>
      </c>
      <c r="B45" s="16">
        <v>96</v>
      </c>
      <c r="C45" s="198">
        <v>3</v>
      </c>
      <c r="D45" s="88">
        <f t="shared" si="5"/>
        <v>0.28799999999999998</v>
      </c>
      <c r="E45" s="6"/>
      <c r="F45" s="4"/>
      <c r="G45" s="22">
        <f t="shared" si="6"/>
        <v>0</v>
      </c>
      <c r="H45" s="4"/>
      <c r="I45" s="6"/>
      <c r="J45" s="4"/>
      <c r="K45" s="6"/>
      <c r="L45" s="6"/>
      <c r="M45" s="6"/>
      <c r="N45" s="6"/>
      <c r="O45" s="6"/>
      <c r="P45" s="6"/>
      <c r="Q45" s="6"/>
      <c r="R45" s="6"/>
      <c r="S45" s="6"/>
    </row>
    <row r="46" spans="1:19" ht="42.75" customHeight="1">
      <c r="A46" s="97" t="s">
        <v>137</v>
      </c>
      <c r="B46" s="16">
        <v>96</v>
      </c>
      <c r="C46" s="108"/>
      <c r="D46" s="102"/>
      <c r="E46" s="101" t="s">
        <v>201</v>
      </c>
      <c r="F46" s="189"/>
      <c r="G46" s="81">
        <f>G47+G48+G49</f>
        <v>9.1387000000000018</v>
      </c>
      <c r="H46" s="95">
        <v>8.9</v>
      </c>
      <c r="I46" s="93">
        <v>4.0999999999999996</v>
      </c>
      <c r="J46" s="102">
        <v>39.840000000000003</v>
      </c>
      <c r="K46" s="102">
        <v>231.86</v>
      </c>
      <c r="L46" s="102">
        <v>0.2</v>
      </c>
      <c r="M46" s="102"/>
      <c r="N46" s="102"/>
      <c r="O46" s="102"/>
      <c r="P46" s="102">
        <v>14.6</v>
      </c>
      <c r="Q46" s="102">
        <v>210</v>
      </c>
      <c r="R46" s="102">
        <v>140</v>
      </c>
      <c r="S46" s="102">
        <v>5.01</v>
      </c>
    </row>
    <row r="47" spans="1:19" ht="15" customHeight="1">
      <c r="A47" s="11" t="s">
        <v>138</v>
      </c>
      <c r="B47" s="16">
        <v>96</v>
      </c>
      <c r="C47" s="12">
        <v>71</v>
      </c>
      <c r="D47" s="22">
        <f t="shared" ref="D47:D49" si="7">B47*C47/1000</f>
        <v>6.8159999999999998</v>
      </c>
      <c r="E47" s="7"/>
      <c r="F47" s="190">
        <v>43</v>
      </c>
      <c r="G47" s="22">
        <f t="shared" ref="G47:G49" si="8">C47*F47/1000</f>
        <v>3.0529999999999999</v>
      </c>
      <c r="H47" s="185"/>
      <c r="I47" s="53"/>
      <c r="J47" s="22"/>
      <c r="K47" s="22"/>
      <c r="L47" s="22"/>
      <c r="M47" s="22"/>
      <c r="N47" s="22"/>
      <c r="O47" s="22"/>
      <c r="P47" s="22"/>
      <c r="Q47" s="22"/>
      <c r="R47" s="22"/>
      <c r="S47" s="22"/>
    </row>
    <row r="48" spans="1:19" ht="15" customHeight="1">
      <c r="A48" s="11" t="s">
        <v>41</v>
      </c>
      <c r="B48" s="16">
        <v>96</v>
      </c>
      <c r="C48" s="12">
        <v>10</v>
      </c>
      <c r="D48" s="22">
        <f t="shared" si="7"/>
        <v>0.96</v>
      </c>
      <c r="E48" s="7"/>
      <c r="F48" s="190">
        <v>606.97</v>
      </c>
      <c r="G48" s="22">
        <f t="shared" si="8"/>
        <v>6.069700000000001</v>
      </c>
      <c r="H48" s="185"/>
      <c r="I48" s="53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 s="35" customFormat="1" ht="15.75" customHeight="1">
      <c r="A49" s="10" t="s">
        <v>19</v>
      </c>
      <c r="B49" s="16">
        <v>96</v>
      </c>
      <c r="C49" s="9">
        <v>1</v>
      </c>
      <c r="D49" s="8">
        <f t="shared" si="7"/>
        <v>9.6000000000000002E-2</v>
      </c>
      <c r="E49" s="6"/>
      <c r="F49" s="191">
        <v>16</v>
      </c>
      <c r="G49" s="22">
        <f t="shared" si="8"/>
        <v>1.6E-2</v>
      </c>
      <c r="H49" s="89"/>
      <c r="I49" s="88"/>
      <c r="J49" s="8"/>
      <c r="K49" s="8"/>
      <c r="L49" s="8"/>
      <c r="M49" s="8"/>
      <c r="N49" s="8"/>
      <c r="O49" s="8"/>
      <c r="P49" s="8"/>
      <c r="Q49" s="8"/>
      <c r="R49" s="8"/>
      <c r="S49" s="8"/>
    </row>
    <row r="50" spans="1:19" ht="15" customHeight="1">
      <c r="A50" s="97" t="s">
        <v>197</v>
      </c>
      <c r="B50" s="16">
        <v>96</v>
      </c>
      <c r="C50" s="108"/>
      <c r="D50" s="166"/>
      <c r="E50" s="101">
        <v>200</v>
      </c>
      <c r="F50" s="94"/>
      <c r="G50" s="81">
        <f>G51</f>
        <v>7</v>
      </c>
      <c r="H50" s="93">
        <v>1</v>
      </c>
      <c r="I50" s="102" t="s">
        <v>45</v>
      </c>
      <c r="J50" s="93">
        <v>19.8</v>
      </c>
      <c r="K50" s="102">
        <v>85</v>
      </c>
      <c r="L50" s="112">
        <v>20</v>
      </c>
      <c r="M50" s="112"/>
      <c r="N50" s="112">
        <v>0.67</v>
      </c>
      <c r="O50" s="112">
        <v>52</v>
      </c>
      <c r="P50" s="112">
        <v>82.67</v>
      </c>
      <c r="Q50" s="112">
        <v>30</v>
      </c>
      <c r="R50" s="112">
        <v>3.2</v>
      </c>
      <c r="S50" s="102"/>
    </row>
    <row r="51" spans="1:19" ht="15" customHeight="1">
      <c r="A51" s="10" t="s">
        <v>197</v>
      </c>
      <c r="B51" s="16">
        <v>96</v>
      </c>
      <c r="C51" s="9">
        <v>200</v>
      </c>
      <c r="D51" s="88">
        <f t="shared" si="5"/>
        <v>19.2</v>
      </c>
      <c r="E51" s="6"/>
      <c r="F51" s="4">
        <v>35</v>
      </c>
      <c r="G51" s="22">
        <f t="shared" si="6"/>
        <v>7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 s="103" customFormat="1" ht="19.5" customHeight="1">
      <c r="A52" s="97" t="s">
        <v>44</v>
      </c>
      <c r="B52" s="16">
        <v>96</v>
      </c>
      <c r="C52" s="99"/>
      <c r="D52" s="166"/>
      <c r="E52" s="101">
        <v>48</v>
      </c>
      <c r="F52" s="101"/>
      <c r="G52" s="102">
        <f>SUM(G53)</f>
        <v>1.968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112">
        <v>0.04</v>
      </c>
      <c r="M52" s="112"/>
      <c r="N52" s="112"/>
      <c r="O52" s="112">
        <v>0.36</v>
      </c>
      <c r="P52" s="112">
        <v>9.1999999999999993</v>
      </c>
      <c r="Q52" s="112">
        <v>42.4</v>
      </c>
      <c r="R52" s="112">
        <v>10</v>
      </c>
      <c r="S52" s="112">
        <v>1.24</v>
      </c>
    </row>
    <row r="53" spans="1:19" s="103" customFormat="1" ht="15" customHeight="1">
      <c r="A53" s="10" t="s">
        <v>44</v>
      </c>
      <c r="B53" s="16">
        <v>96</v>
      </c>
      <c r="C53" s="9">
        <v>48</v>
      </c>
      <c r="D53" s="88">
        <f t="shared" si="5"/>
        <v>4.6079999999999997</v>
      </c>
      <c r="E53" s="6"/>
      <c r="F53" s="8">
        <v>41</v>
      </c>
      <c r="G53" s="8">
        <f>C53*F53/1000</f>
        <v>1.968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161"/>
      <c r="B54" s="162"/>
      <c r="C54" s="177"/>
      <c r="D54" s="164"/>
      <c r="E54" s="165"/>
      <c r="F54" s="165"/>
      <c r="G54" s="165"/>
      <c r="H54" s="23">
        <f t="shared" ref="H54:S54" si="9">SUM(H25:H53)</f>
        <v>28.12</v>
      </c>
      <c r="I54" s="23">
        <f t="shared" si="9"/>
        <v>30.53</v>
      </c>
      <c r="J54" s="23">
        <f t="shared" si="9"/>
        <v>160.92000000000002</v>
      </c>
      <c r="K54" s="23">
        <f t="shared" si="9"/>
        <v>829.26</v>
      </c>
      <c r="L54" s="23">
        <f t="shared" si="9"/>
        <v>20.419999999999998</v>
      </c>
      <c r="M54" s="23">
        <f t="shared" si="9"/>
        <v>23.32</v>
      </c>
      <c r="N54" s="23">
        <f t="shared" si="9"/>
        <v>0.67</v>
      </c>
      <c r="O54" s="23">
        <f t="shared" si="9"/>
        <v>55.68</v>
      </c>
      <c r="P54" s="23">
        <f t="shared" si="9"/>
        <v>200.96999999999997</v>
      </c>
      <c r="Q54" s="23">
        <f t="shared" si="9"/>
        <v>635.93999999999994</v>
      </c>
      <c r="R54" s="23">
        <f t="shared" si="9"/>
        <v>215.88</v>
      </c>
      <c r="S54" s="23">
        <f t="shared" si="9"/>
        <v>9.58</v>
      </c>
    </row>
    <row r="55" spans="1:19" s="103" customFormat="1" ht="15" customHeight="1">
      <c r="A55" s="143" t="s">
        <v>13</v>
      </c>
      <c r="B55" s="145">
        <f>B24</f>
        <v>96</v>
      </c>
      <c r="C55" s="139"/>
      <c r="D55" s="158"/>
      <c r="E55" s="139"/>
      <c r="F55" s="139"/>
      <c r="G55" s="139"/>
      <c r="H55" s="139"/>
      <c r="I55" s="139"/>
      <c r="J55" s="139"/>
      <c r="K55" s="140"/>
      <c r="L55" s="140"/>
      <c r="M55" s="140"/>
      <c r="N55" s="140"/>
      <c r="O55" s="140"/>
      <c r="P55" s="140"/>
      <c r="Q55" s="140"/>
      <c r="R55" s="140"/>
      <c r="S55" s="140"/>
    </row>
    <row r="56" spans="1:19" s="103" customFormat="1" ht="15" customHeight="1">
      <c r="A56" s="97" t="s">
        <v>74</v>
      </c>
      <c r="B56" s="101">
        <v>96</v>
      </c>
      <c r="C56" s="170"/>
      <c r="D56" s="171"/>
      <c r="E56" s="101">
        <v>250</v>
      </c>
      <c r="F56" s="101"/>
      <c r="G56" s="102">
        <f>SUM(G57)</f>
        <v>22.225000000000001</v>
      </c>
      <c r="H56" s="102">
        <v>0.9</v>
      </c>
      <c r="I56" s="102">
        <v>0.2</v>
      </c>
      <c r="J56" s="102">
        <v>8.68</v>
      </c>
      <c r="K56" s="102">
        <v>135</v>
      </c>
      <c r="L56" s="102">
        <v>0.03</v>
      </c>
      <c r="M56" s="102">
        <v>45</v>
      </c>
      <c r="N56" s="102"/>
      <c r="O56" s="102">
        <v>0.03</v>
      </c>
      <c r="P56" s="102">
        <v>25.71</v>
      </c>
      <c r="Q56" s="102">
        <v>17.14</v>
      </c>
      <c r="R56" s="102">
        <v>9.64</v>
      </c>
      <c r="S56" s="102">
        <v>0.21</v>
      </c>
    </row>
    <row r="57" spans="1:19" s="103" customFormat="1" ht="15" customHeight="1">
      <c r="A57" s="10" t="s">
        <v>74</v>
      </c>
      <c r="B57" s="6">
        <v>96</v>
      </c>
      <c r="C57" s="9">
        <v>250</v>
      </c>
      <c r="D57" s="8">
        <f>C57*B55/1000</f>
        <v>24</v>
      </c>
      <c r="E57" s="6"/>
      <c r="F57" s="6">
        <v>88.9</v>
      </c>
      <c r="G57" s="8">
        <f>C57*F57/1000</f>
        <v>22.225000000000001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ht="15" customHeight="1">
      <c r="A58" s="97" t="s">
        <v>88</v>
      </c>
      <c r="B58" s="98">
        <v>96</v>
      </c>
      <c r="C58" s="108"/>
      <c r="D58" s="102"/>
      <c r="E58" s="101">
        <v>200</v>
      </c>
      <c r="F58" s="101"/>
      <c r="G58" s="102">
        <f>SUM(G59)</f>
        <v>14.257269999999998</v>
      </c>
      <c r="H58" s="102">
        <v>1.53</v>
      </c>
      <c r="I58" s="102">
        <v>0.34</v>
      </c>
      <c r="J58" s="102">
        <v>13.77</v>
      </c>
      <c r="K58" s="102">
        <v>61.2</v>
      </c>
      <c r="L58" s="95">
        <v>0.08</v>
      </c>
      <c r="M58" s="95">
        <v>2.6</v>
      </c>
      <c r="N58" s="95">
        <v>40</v>
      </c>
      <c r="O58" s="95"/>
      <c r="P58" s="95">
        <v>240</v>
      </c>
      <c r="Q58" s="95">
        <v>180</v>
      </c>
      <c r="R58" s="95">
        <v>28</v>
      </c>
      <c r="S58" s="95">
        <v>0.2</v>
      </c>
    </row>
    <row r="59" spans="1:19" s="176" customFormat="1" ht="15" customHeight="1">
      <c r="A59" s="10" t="s">
        <v>89</v>
      </c>
      <c r="B59" s="17">
        <v>96</v>
      </c>
      <c r="C59" s="9">
        <v>211</v>
      </c>
      <c r="D59" s="8">
        <f t="shared" ref="D59" si="10">B59*C59/1000</f>
        <v>20.256</v>
      </c>
      <c r="E59" s="6"/>
      <c r="F59" s="22">
        <v>67.569999999999993</v>
      </c>
      <c r="G59" s="22">
        <f>C59*F59/1000</f>
        <v>14.257269999999998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s="146" customFormat="1" ht="15" customHeight="1">
      <c r="A60" s="27"/>
      <c r="B60" s="41"/>
      <c r="C60" s="66"/>
      <c r="D60" s="67"/>
      <c r="E60" s="30"/>
      <c r="F60" s="30"/>
      <c r="G60" s="30"/>
      <c r="H60" s="15">
        <f>SUM(H56:H58)</f>
        <v>2.4300000000000002</v>
      </c>
      <c r="I60" s="15">
        <f t="shared" ref="I60:S60" si="11">SUM(I56:I58)</f>
        <v>0.54</v>
      </c>
      <c r="J60" s="15">
        <f t="shared" si="11"/>
        <v>22.45</v>
      </c>
      <c r="K60" s="15">
        <f t="shared" si="11"/>
        <v>196.2</v>
      </c>
      <c r="L60" s="15">
        <f t="shared" si="11"/>
        <v>0.11</v>
      </c>
      <c r="M60" s="15">
        <f t="shared" si="11"/>
        <v>47.6</v>
      </c>
      <c r="N60" s="15">
        <f t="shared" si="11"/>
        <v>40</v>
      </c>
      <c r="O60" s="15">
        <f t="shared" si="11"/>
        <v>0.03</v>
      </c>
      <c r="P60" s="15">
        <f t="shared" si="11"/>
        <v>265.70999999999998</v>
      </c>
      <c r="Q60" s="15">
        <f t="shared" si="11"/>
        <v>197.14</v>
      </c>
      <c r="R60" s="15">
        <f t="shared" si="11"/>
        <v>37.64</v>
      </c>
      <c r="S60" s="15">
        <f t="shared" si="11"/>
        <v>0.41000000000000003</v>
      </c>
    </row>
    <row r="61" spans="1:19" s="96" customFormat="1" ht="15" customHeight="1">
      <c r="A61" s="56"/>
      <c r="B61" s="56"/>
      <c r="C61" s="56"/>
      <c r="D61" s="56"/>
      <c r="E61" s="56"/>
      <c r="F61" s="57" t="s">
        <v>46</v>
      </c>
      <c r="G61" s="49">
        <f>E63*E64</f>
        <v>15913.99008</v>
      </c>
      <c r="H61" s="153">
        <f t="shared" ref="H61:S61" si="12">H23+H54+H60</f>
        <v>70.920000000000016</v>
      </c>
      <c r="I61" s="153">
        <f t="shared" si="12"/>
        <v>80.890000000000015</v>
      </c>
      <c r="J61" s="153">
        <f t="shared" si="12"/>
        <v>223.62</v>
      </c>
      <c r="K61" s="153">
        <f t="shared" si="12"/>
        <v>1799.18</v>
      </c>
      <c r="L61" s="153">
        <f t="shared" si="12"/>
        <v>20.599999999999998</v>
      </c>
      <c r="M61" s="153">
        <f t="shared" si="12"/>
        <v>71.31</v>
      </c>
      <c r="N61" s="153">
        <f t="shared" si="12"/>
        <v>229.32</v>
      </c>
      <c r="O61" s="153">
        <f t="shared" si="12"/>
        <v>56.07</v>
      </c>
      <c r="P61" s="153">
        <f t="shared" si="12"/>
        <v>547.97</v>
      </c>
      <c r="Q61" s="153">
        <f t="shared" si="12"/>
        <v>1033.81</v>
      </c>
      <c r="R61" s="153">
        <f t="shared" si="12"/>
        <v>286.71999999999997</v>
      </c>
      <c r="S61" s="153">
        <f t="shared" si="12"/>
        <v>14.219999999999999</v>
      </c>
    </row>
    <row r="62" spans="1:19" s="40" customFormat="1" ht="15" customHeight="1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9" ht="15" customHeight="1">
      <c r="A63" s="2" t="s">
        <v>47</v>
      </c>
      <c r="E63" s="175">
        <v>96</v>
      </c>
      <c r="F63" s="2" t="s">
        <v>48</v>
      </c>
    </row>
    <row r="64" spans="1:19">
      <c r="A64" s="2" t="s">
        <v>49</v>
      </c>
      <c r="E64" s="174">
        <f>SUM(G9+G14+G16+G18+G21+G25+G28+G38+G46+G50+G56+G52+G58)</f>
        <v>165.77072999999999</v>
      </c>
      <c r="F64" s="2" t="s">
        <v>50</v>
      </c>
    </row>
    <row r="66" spans="1:9">
      <c r="A66" s="2" t="s">
        <v>262</v>
      </c>
      <c r="B66" s="3" t="s">
        <v>292</v>
      </c>
      <c r="E66" s="2" t="s">
        <v>51</v>
      </c>
      <c r="H66" s="3"/>
      <c r="I66" s="2" t="s">
        <v>52</v>
      </c>
    </row>
    <row r="68" spans="1: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31" zoomScale="78" zoomScaleNormal="110" zoomScaleSheetLayoutView="78" workbookViewId="0">
      <selection activeCell="T22" sqref="T22"/>
    </sheetView>
  </sheetViews>
  <sheetFormatPr defaultColWidth="8.85546875" defaultRowHeight="12.75"/>
  <cols>
    <col min="1" max="1" width="19.140625" style="2" bestFit="1" customWidth="1"/>
    <col min="2" max="2" width="9.140625" style="2" customWidth="1"/>
    <col min="3" max="6" width="9.7109375" style="2" customWidth="1"/>
    <col min="7" max="7" width="11.42578125" style="2" customWidth="1"/>
    <col min="8" max="11" width="9.7109375" style="2" customWidth="1"/>
    <col min="12" max="13" width="8.85546875" style="2"/>
    <col min="14" max="14" width="9" style="2" bestFit="1" customWidth="1"/>
    <col min="15" max="15" width="8.85546875" style="2"/>
    <col min="16" max="16" width="8.28515625" style="2" customWidth="1"/>
    <col min="17" max="17" width="9.42578125" style="2" customWidth="1"/>
    <col min="18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81</v>
      </c>
      <c r="I5" s="280"/>
      <c r="J5" s="280"/>
      <c r="K5" s="280"/>
    </row>
    <row r="6" spans="1:19">
      <c r="E6" s="2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9" customHeight="1">
      <c r="A9" s="90" t="s">
        <v>212</v>
      </c>
      <c r="B9" s="98">
        <v>155</v>
      </c>
      <c r="C9" s="199"/>
      <c r="D9" s="101"/>
      <c r="E9" s="101">
        <v>140</v>
      </c>
      <c r="F9" s="101"/>
      <c r="G9" s="102">
        <f>SUM(G10:G13)</f>
        <v>23.484560000000002</v>
      </c>
      <c r="H9" s="102">
        <v>20.6</v>
      </c>
      <c r="I9" s="102">
        <v>30.6</v>
      </c>
      <c r="J9" s="102">
        <v>2.15</v>
      </c>
      <c r="K9" s="102">
        <v>251.5</v>
      </c>
      <c r="L9" s="102" t="s">
        <v>246</v>
      </c>
      <c r="M9" s="102">
        <v>0.12</v>
      </c>
      <c r="N9" s="102">
        <v>148.65</v>
      </c>
      <c r="O9" s="102" t="s">
        <v>247</v>
      </c>
      <c r="P9" s="102">
        <v>52.69</v>
      </c>
      <c r="Q9" s="102">
        <v>116.2</v>
      </c>
      <c r="R9" s="102">
        <v>8.8699999999999992</v>
      </c>
      <c r="S9" s="102">
        <v>1.28</v>
      </c>
    </row>
    <row r="10" spans="1:19" ht="15" customHeight="1">
      <c r="A10" s="147" t="s">
        <v>58</v>
      </c>
      <c r="B10" s="98">
        <v>155</v>
      </c>
      <c r="C10" s="200">
        <v>30</v>
      </c>
      <c r="D10" s="7">
        <f>B10*C10/1000</f>
        <v>4.6500000000000004</v>
      </c>
      <c r="E10" s="7"/>
      <c r="F10" s="22">
        <v>67.569999999999993</v>
      </c>
      <c r="G10" s="22">
        <f>C10*F10/1000</f>
        <v>2.0270999999999999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155</v>
      </c>
      <c r="C11" s="200">
        <v>18</v>
      </c>
      <c r="D11" s="7">
        <f t="shared" ref="D11:D13" si="0">B11*C11/1000</f>
        <v>2.79</v>
      </c>
      <c r="E11" s="7"/>
      <c r="F11" s="22">
        <v>606.97</v>
      </c>
      <c r="G11" s="22">
        <f t="shared" ref="G11:G12" si="1">C11*F11/1000</f>
        <v>10.925460000000001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19</v>
      </c>
      <c r="B12" s="98">
        <v>155</v>
      </c>
      <c r="C12" s="200">
        <v>2</v>
      </c>
      <c r="D12" s="7">
        <f t="shared" si="0"/>
        <v>0.31</v>
      </c>
      <c r="E12" s="7"/>
      <c r="F12" s="22">
        <v>16</v>
      </c>
      <c r="G12" s="22">
        <f t="shared" si="1"/>
        <v>3.2000000000000001E-2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67</v>
      </c>
      <c r="B13" s="98">
        <v>155</v>
      </c>
      <c r="C13" s="198">
        <v>60</v>
      </c>
      <c r="D13" s="6">
        <f t="shared" si="0"/>
        <v>9.3000000000000007</v>
      </c>
      <c r="E13" s="6"/>
      <c r="F13" s="8">
        <v>7</v>
      </c>
      <c r="G13" s="22">
        <f>C13*F13/40</f>
        <v>10.5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1:19" s="35" customFormat="1" ht="15" customHeight="1">
      <c r="A14" s="32" t="s">
        <v>41</v>
      </c>
      <c r="B14" s="98">
        <v>155</v>
      </c>
      <c r="C14" s="34"/>
      <c r="D14" s="81"/>
      <c r="E14" s="34">
        <v>10</v>
      </c>
      <c r="F14" s="101"/>
      <c r="G14" s="102">
        <f>SUM(G15)</f>
        <v>6.069700000000001</v>
      </c>
      <c r="H14" s="81">
        <v>0.1</v>
      </c>
      <c r="I14" s="81">
        <v>7.2</v>
      </c>
      <c r="J14" s="81">
        <v>0.13</v>
      </c>
      <c r="K14" s="81">
        <v>65.72</v>
      </c>
      <c r="L14" s="102"/>
      <c r="M14" s="102"/>
      <c r="N14" s="102">
        <v>40</v>
      </c>
      <c r="O14" s="102">
        <v>0.1</v>
      </c>
      <c r="P14" s="102">
        <v>2.4</v>
      </c>
      <c r="Q14" s="102">
        <v>3</v>
      </c>
      <c r="R14" s="102"/>
      <c r="S14" s="102"/>
    </row>
    <row r="15" spans="1:19" s="35" customFormat="1" ht="15" customHeight="1">
      <c r="A15" s="10" t="s">
        <v>41</v>
      </c>
      <c r="B15" s="98">
        <v>155</v>
      </c>
      <c r="C15" s="9">
        <v>10</v>
      </c>
      <c r="D15" s="8">
        <f>B8*C15/1000</f>
        <v>1.55</v>
      </c>
      <c r="E15" s="6"/>
      <c r="F15" s="22">
        <v>606.97</v>
      </c>
      <c r="G15" s="22">
        <f>C15*F15/1000</f>
        <v>6.069700000000001</v>
      </c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</row>
    <row r="16" spans="1:19" s="35" customFormat="1" ht="15" customHeight="1">
      <c r="A16" s="32" t="s">
        <v>59</v>
      </c>
      <c r="B16" s="98">
        <v>155</v>
      </c>
      <c r="C16" s="36"/>
      <c r="D16" s="81"/>
      <c r="E16" s="34">
        <v>18</v>
      </c>
      <c r="F16" s="101"/>
      <c r="G16" s="102">
        <f>SUM(G17)</f>
        <v>2.88</v>
      </c>
      <c r="H16" s="81">
        <v>6.96</v>
      </c>
      <c r="I16" s="81">
        <v>8.85</v>
      </c>
      <c r="J16" s="81"/>
      <c r="K16" s="81">
        <v>108</v>
      </c>
      <c r="L16" s="68">
        <v>0.05</v>
      </c>
      <c r="M16" s="68"/>
      <c r="N16" s="68"/>
      <c r="O16" s="68"/>
      <c r="P16" s="68">
        <v>8</v>
      </c>
      <c r="Q16" s="68">
        <v>42</v>
      </c>
      <c r="R16" s="68">
        <v>6</v>
      </c>
      <c r="S16" s="68">
        <v>0.6</v>
      </c>
    </row>
    <row r="17" spans="1:19" s="35" customFormat="1" ht="15" customHeight="1">
      <c r="A17" s="10" t="s">
        <v>59</v>
      </c>
      <c r="B17" s="98">
        <v>155</v>
      </c>
      <c r="C17" s="9">
        <v>18</v>
      </c>
      <c r="D17" s="8">
        <f>B10*C17/1000</f>
        <v>2.79</v>
      </c>
      <c r="E17" s="6"/>
      <c r="F17" s="22">
        <v>160</v>
      </c>
      <c r="G17" s="22">
        <f>C17*F17/1000</f>
        <v>2.88</v>
      </c>
      <c r="H17" s="8"/>
      <c r="I17" s="8"/>
      <c r="J17" s="8"/>
      <c r="K17" s="8"/>
      <c r="L17" s="8"/>
      <c r="M17" s="8"/>
      <c r="N17" s="8"/>
      <c r="O17" s="8"/>
      <c r="P17" s="8"/>
      <c r="Q17" s="8"/>
      <c r="R17" s="8"/>
      <c r="S17" s="8"/>
    </row>
    <row r="18" spans="1:19" s="35" customFormat="1" ht="15" customHeight="1">
      <c r="A18" s="32" t="s">
        <v>20</v>
      </c>
      <c r="B18" s="98">
        <v>155</v>
      </c>
      <c r="C18" s="36"/>
      <c r="D18" s="81"/>
      <c r="E18" s="34">
        <v>200</v>
      </c>
      <c r="F18" s="101"/>
      <c r="G18" s="102">
        <f>SUM(G19:G20)</f>
        <v>1.302</v>
      </c>
      <c r="H18" s="101">
        <v>0.53</v>
      </c>
      <c r="I18" s="101"/>
      <c r="J18" s="101">
        <v>9.4700000000000006</v>
      </c>
      <c r="K18" s="102">
        <v>40</v>
      </c>
      <c r="L18" s="102"/>
      <c r="M18" s="102">
        <v>0.27</v>
      </c>
      <c r="N18" s="102"/>
      <c r="O18" s="102"/>
      <c r="P18" s="102">
        <v>13.6</v>
      </c>
      <c r="Q18" s="102">
        <v>22.13</v>
      </c>
      <c r="R18" s="102">
        <v>11.73</v>
      </c>
      <c r="S18" s="102">
        <v>2.13</v>
      </c>
    </row>
    <row r="19" spans="1:19" s="103" customFormat="1" ht="15" customHeight="1">
      <c r="A19" s="11" t="s">
        <v>21</v>
      </c>
      <c r="B19" s="98">
        <v>155</v>
      </c>
      <c r="C19" s="12">
        <v>3</v>
      </c>
      <c r="D19" s="22">
        <f>B8*C19/1000</f>
        <v>0.46500000000000002</v>
      </c>
      <c r="E19" s="7"/>
      <c r="F19" s="22">
        <v>184</v>
      </c>
      <c r="G19" s="22">
        <f>C19*F19/1000</f>
        <v>0.55200000000000005</v>
      </c>
      <c r="H19" s="22"/>
      <c r="I19" s="22"/>
      <c r="J19" s="22"/>
      <c r="K19" s="22"/>
      <c r="L19" s="22"/>
      <c r="M19" s="22"/>
      <c r="N19" s="22"/>
      <c r="O19" s="22"/>
      <c r="P19" s="22"/>
      <c r="Q19" s="22"/>
      <c r="R19" s="22"/>
      <c r="S19" s="22"/>
    </row>
    <row r="20" spans="1:19" s="35" customFormat="1" ht="15" customHeight="1">
      <c r="A20" s="10" t="s">
        <v>22</v>
      </c>
      <c r="B20" s="98">
        <v>155</v>
      </c>
      <c r="C20" s="9">
        <v>15</v>
      </c>
      <c r="D20" s="22">
        <f>B9*C20/1000</f>
        <v>2.3250000000000002</v>
      </c>
      <c r="E20" s="6"/>
      <c r="F20" s="8">
        <v>50</v>
      </c>
      <c r="G20" s="22">
        <f>C20*F20/1000</f>
        <v>0.75</v>
      </c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</row>
    <row r="21" spans="1:19" s="103" customFormat="1" ht="15" customHeight="1">
      <c r="A21" s="32" t="s">
        <v>143</v>
      </c>
      <c r="B21" s="98">
        <v>155</v>
      </c>
      <c r="C21" s="36"/>
      <c r="D21" s="54"/>
      <c r="E21" s="34">
        <v>150</v>
      </c>
      <c r="F21" s="101"/>
      <c r="G21" s="102">
        <f>SUM(G22)</f>
        <v>4.92</v>
      </c>
      <c r="H21" s="101">
        <v>12.18</v>
      </c>
      <c r="I21" s="101">
        <v>3.17</v>
      </c>
      <c r="J21" s="101">
        <v>28.5</v>
      </c>
      <c r="K21" s="102">
        <v>363</v>
      </c>
      <c r="L21" s="102">
        <v>0.02</v>
      </c>
      <c r="M21" s="102"/>
      <c r="N21" s="102"/>
      <c r="O21" s="102">
        <v>0.26</v>
      </c>
      <c r="P21" s="102">
        <v>4.5999999999999996</v>
      </c>
      <c r="Q21" s="102">
        <v>17.399999999999999</v>
      </c>
      <c r="R21" s="102">
        <v>6.6</v>
      </c>
      <c r="S21" s="102">
        <v>0.22</v>
      </c>
    </row>
    <row r="22" spans="1:19" ht="15" customHeight="1">
      <c r="A22" s="10" t="s">
        <v>143</v>
      </c>
      <c r="B22" s="98">
        <v>155</v>
      </c>
      <c r="C22" s="9">
        <v>120</v>
      </c>
      <c r="D22" s="8">
        <f>B11*C22/1000</f>
        <v>18.600000000000001</v>
      </c>
      <c r="E22" s="6"/>
      <c r="F22" s="8">
        <v>41</v>
      </c>
      <c r="G22" s="8">
        <f>C22*F22/1000</f>
        <v>4.92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35" customFormat="1" ht="15" customHeight="1">
      <c r="A23" s="161"/>
      <c r="B23" s="162"/>
      <c r="C23" s="177"/>
      <c r="D23" s="164"/>
      <c r="E23" s="165"/>
      <c r="F23" s="165"/>
      <c r="G23" s="165"/>
      <c r="H23" s="23">
        <f>SUM(H9:H22)</f>
        <v>40.370000000000005</v>
      </c>
      <c r="I23" s="23">
        <f>SUM(I9:I22)</f>
        <v>49.820000000000007</v>
      </c>
      <c r="J23" s="23">
        <f>SUM(J9:J22)</f>
        <v>40.25</v>
      </c>
      <c r="K23" s="23">
        <f>SUM(K9:K22)</f>
        <v>828.22</v>
      </c>
      <c r="L23" s="23">
        <f t="shared" ref="L23:S23" si="2">SUM(L9:L22)</f>
        <v>7.0000000000000007E-2</v>
      </c>
      <c r="M23" s="23">
        <f t="shared" si="2"/>
        <v>0.39</v>
      </c>
      <c r="N23" s="23">
        <f t="shared" si="2"/>
        <v>188.65</v>
      </c>
      <c r="O23" s="23">
        <f t="shared" si="2"/>
        <v>0.36</v>
      </c>
      <c r="P23" s="23">
        <f t="shared" si="2"/>
        <v>81.289999999999992</v>
      </c>
      <c r="Q23" s="23">
        <f t="shared" si="2"/>
        <v>200.73</v>
      </c>
      <c r="R23" s="23">
        <f t="shared" si="2"/>
        <v>33.200000000000003</v>
      </c>
      <c r="S23" s="23">
        <f t="shared" si="2"/>
        <v>4.2299999999999995</v>
      </c>
    </row>
    <row r="24" spans="1:19" ht="15" customHeight="1">
      <c r="A24" s="132" t="s">
        <v>12</v>
      </c>
      <c r="B24" s="133">
        <f>B8</f>
        <v>155</v>
      </c>
      <c r="C24" s="134"/>
      <c r="D24" s="156"/>
      <c r="E24" s="134"/>
      <c r="F24" s="134"/>
      <c r="G24" s="134"/>
      <c r="H24" s="134"/>
      <c r="I24" s="134"/>
      <c r="J24" s="134"/>
      <c r="K24" s="135"/>
      <c r="L24" s="135"/>
      <c r="M24" s="135"/>
      <c r="N24" s="135"/>
      <c r="O24" s="135"/>
      <c r="P24" s="135"/>
      <c r="Q24" s="135"/>
      <c r="R24" s="135"/>
      <c r="S24" s="135"/>
    </row>
    <row r="25" spans="1:19" ht="30" customHeight="1">
      <c r="A25" s="37" t="s">
        <v>263</v>
      </c>
      <c r="B25" s="16">
        <v>155</v>
      </c>
      <c r="C25" s="12"/>
      <c r="D25" s="8"/>
      <c r="E25" s="39">
        <v>100</v>
      </c>
      <c r="F25" s="54"/>
      <c r="G25" s="81">
        <f>G26+G27</f>
        <v>11.1403</v>
      </c>
      <c r="H25" s="39">
        <v>0.67</v>
      </c>
      <c r="I25" s="39">
        <v>6.09</v>
      </c>
      <c r="J25" s="39">
        <v>1.81</v>
      </c>
      <c r="K25" s="39">
        <v>64.650000000000006</v>
      </c>
      <c r="L25" s="39">
        <v>0.02</v>
      </c>
      <c r="M25" s="39">
        <v>7.32</v>
      </c>
      <c r="N25" s="39">
        <v>39</v>
      </c>
      <c r="O25" s="39">
        <v>2.36</v>
      </c>
      <c r="P25" s="39">
        <v>168.45</v>
      </c>
      <c r="Q25" s="39">
        <v>120.4</v>
      </c>
      <c r="R25" s="39">
        <v>26.4</v>
      </c>
      <c r="S25" s="39">
        <v>1.53</v>
      </c>
    </row>
    <row r="26" spans="1:19" ht="15" customHeight="1">
      <c r="A26" s="11" t="s">
        <v>264</v>
      </c>
      <c r="B26" s="16">
        <v>155</v>
      </c>
      <c r="C26" s="12">
        <v>119</v>
      </c>
      <c r="D26" s="8">
        <f t="shared" ref="D26:D27" si="3">B26*C26/1000</f>
        <v>18.445</v>
      </c>
      <c r="E26" s="7"/>
      <c r="F26" s="22">
        <v>88.7</v>
      </c>
      <c r="G26" s="22">
        <f t="shared" ref="G26:G27" si="4">C26*F26/1000</f>
        <v>10.555300000000001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1" t="s">
        <v>25</v>
      </c>
      <c r="B27" s="16">
        <v>155</v>
      </c>
      <c r="C27" s="12">
        <v>5</v>
      </c>
      <c r="D27" s="8">
        <f t="shared" si="3"/>
        <v>0.77500000000000002</v>
      </c>
      <c r="E27" s="7"/>
      <c r="F27" s="8">
        <v>117</v>
      </c>
      <c r="G27" s="8">
        <f t="shared" si="4"/>
        <v>0.58499999999999996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s="103" customFormat="1" ht="54" customHeight="1">
      <c r="A28" s="90" t="s">
        <v>125</v>
      </c>
      <c r="B28" s="16">
        <v>155</v>
      </c>
      <c r="C28" s="199"/>
      <c r="D28" s="93"/>
      <c r="E28" s="101" t="s">
        <v>62</v>
      </c>
      <c r="F28" s="101"/>
      <c r="G28" s="102">
        <f>SUM(G29:G37)</f>
        <v>11.7302</v>
      </c>
      <c r="H28" s="94">
        <v>1.97</v>
      </c>
      <c r="I28" s="101">
        <v>2.71</v>
      </c>
      <c r="J28" s="94">
        <v>12.11</v>
      </c>
      <c r="K28" s="101">
        <v>85.75</v>
      </c>
      <c r="L28" s="101">
        <v>7.0000000000000007E-2</v>
      </c>
      <c r="M28" s="101">
        <v>12</v>
      </c>
      <c r="N28" s="101"/>
      <c r="O28" s="101"/>
      <c r="P28" s="101">
        <v>59.1</v>
      </c>
      <c r="Q28" s="101">
        <v>267</v>
      </c>
      <c r="R28" s="101">
        <v>31.8</v>
      </c>
      <c r="S28" s="101">
        <v>0.93</v>
      </c>
    </row>
    <row r="29" spans="1:19" s="136" customFormat="1" ht="15" customHeight="1">
      <c r="A29" s="147" t="s">
        <v>101</v>
      </c>
      <c r="B29" s="16">
        <v>155</v>
      </c>
      <c r="C29" s="200">
        <v>5</v>
      </c>
      <c r="D29" s="53">
        <f>B29*C29/1000</f>
        <v>0.77500000000000002</v>
      </c>
      <c r="E29" s="7"/>
      <c r="F29" s="22">
        <v>40</v>
      </c>
      <c r="G29" s="22">
        <f>C29*F29/1000</f>
        <v>0.2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s="103" customFormat="1">
      <c r="A30" s="147" t="s">
        <v>27</v>
      </c>
      <c r="B30" s="16">
        <v>155</v>
      </c>
      <c r="C30" s="200">
        <v>100</v>
      </c>
      <c r="D30" s="53">
        <f t="shared" ref="D30:D53" si="5">B30*C30/1000</f>
        <v>15.5</v>
      </c>
      <c r="E30" s="7"/>
      <c r="F30" s="22">
        <v>16.899999999999999</v>
      </c>
      <c r="G30" s="22">
        <f t="shared" ref="G30:G51" si="6">C30*F30/1000</f>
        <v>1.6899999999999997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124" customFormat="1" ht="15" customHeight="1">
      <c r="A31" s="147" t="s">
        <v>36</v>
      </c>
      <c r="B31" s="16">
        <v>155</v>
      </c>
      <c r="C31" s="200">
        <v>12</v>
      </c>
      <c r="D31" s="53">
        <f t="shared" si="5"/>
        <v>1.86</v>
      </c>
      <c r="E31" s="7"/>
      <c r="F31" s="22">
        <v>24</v>
      </c>
      <c r="G31" s="22">
        <f t="shared" si="6"/>
        <v>0.28799999999999998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15" customHeight="1">
      <c r="A32" s="147" t="s">
        <v>105</v>
      </c>
      <c r="B32" s="16">
        <v>155</v>
      </c>
      <c r="C32" s="200">
        <v>46</v>
      </c>
      <c r="D32" s="53">
        <f t="shared" si="5"/>
        <v>7.13</v>
      </c>
      <c r="E32" s="7"/>
      <c r="F32" s="22">
        <v>193</v>
      </c>
      <c r="G32" s="22">
        <f t="shared" si="6"/>
        <v>8.8780000000000001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24</v>
      </c>
      <c r="B33" s="16">
        <v>155</v>
      </c>
      <c r="C33" s="200">
        <v>2</v>
      </c>
      <c r="D33" s="53">
        <f t="shared" si="5"/>
        <v>0.31</v>
      </c>
      <c r="E33" s="7"/>
      <c r="F33" s="22"/>
      <c r="G33" s="22">
        <f t="shared" si="6"/>
        <v>0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28</v>
      </c>
      <c r="B34" s="16">
        <v>155</v>
      </c>
      <c r="C34" s="200">
        <v>13</v>
      </c>
      <c r="D34" s="53">
        <f t="shared" si="5"/>
        <v>2.0150000000000001</v>
      </c>
      <c r="E34" s="7"/>
      <c r="F34" s="22">
        <v>22.4</v>
      </c>
      <c r="G34" s="22">
        <f t="shared" si="6"/>
        <v>0.29120000000000001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33</v>
      </c>
      <c r="B35" s="16">
        <v>155</v>
      </c>
      <c r="C35" s="200">
        <v>2</v>
      </c>
      <c r="D35" s="53">
        <f t="shared" si="5"/>
        <v>0.31</v>
      </c>
      <c r="E35" s="7"/>
      <c r="F35" s="22"/>
      <c r="G35" s="22">
        <f t="shared" si="6"/>
        <v>0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 ht="15" customHeight="1">
      <c r="A36" s="147" t="s">
        <v>19</v>
      </c>
      <c r="B36" s="16">
        <v>155</v>
      </c>
      <c r="C36" s="200">
        <v>2</v>
      </c>
      <c r="D36" s="53">
        <f t="shared" si="5"/>
        <v>0.31</v>
      </c>
      <c r="E36" s="7"/>
      <c r="F36" s="22">
        <v>16</v>
      </c>
      <c r="G36" s="22">
        <f t="shared" si="6"/>
        <v>3.2000000000000001E-2</v>
      </c>
      <c r="H36" s="52"/>
      <c r="I36" s="7"/>
      <c r="J36" s="52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85" t="s">
        <v>25</v>
      </c>
      <c r="B37" s="16">
        <v>155</v>
      </c>
      <c r="C37" s="198">
        <v>3</v>
      </c>
      <c r="D37" s="88">
        <f t="shared" si="5"/>
        <v>0.46500000000000002</v>
      </c>
      <c r="E37" s="6"/>
      <c r="F37" s="22">
        <v>117</v>
      </c>
      <c r="G37" s="22">
        <f t="shared" si="6"/>
        <v>0.35099999999999998</v>
      </c>
      <c r="H37" s="4"/>
      <c r="I37" s="6"/>
      <c r="J37" s="4"/>
      <c r="K37" s="6"/>
      <c r="L37" s="6"/>
      <c r="M37" s="6"/>
      <c r="N37" s="6"/>
      <c r="O37" s="6"/>
      <c r="P37" s="6"/>
      <c r="Q37" s="6"/>
      <c r="R37" s="6"/>
      <c r="S37" s="6"/>
    </row>
    <row r="38" spans="1:19" ht="24.75" customHeight="1">
      <c r="A38" s="90" t="s">
        <v>154</v>
      </c>
      <c r="B38" s="16">
        <v>155</v>
      </c>
      <c r="C38" s="202"/>
      <c r="D38" s="166"/>
      <c r="E38" s="101" t="s">
        <v>298</v>
      </c>
      <c r="F38" s="94"/>
      <c r="G38" s="81">
        <f>G39+G40+G41+G42+G43+G44+G45</f>
        <v>70.034999999999997</v>
      </c>
      <c r="H38" s="93">
        <v>7.12</v>
      </c>
      <c r="I38" s="102">
        <v>15.12</v>
      </c>
      <c r="J38" s="93">
        <v>43.03</v>
      </c>
      <c r="K38" s="102">
        <v>176</v>
      </c>
      <c r="L38" s="102">
        <v>0.08</v>
      </c>
      <c r="M38" s="102">
        <v>4.67</v>
      </c>
      <c r="N38" s="102"/>
      <c r="O38" s="102">
        <v>0.57999999999999996</v>
      </c>
      <c r="P38" s="102">
        <v>19.25</v>
      </c>
      <c r="Q38" s="102">
        <v>57.92</v>
      </c>
      <c r="R38" s="102">
        <v>17.579999999999998</v>
      </c>
      <c r="S38" s="102">
        <v>1.92</v>
      </c>
    </row>
    <row r="39" spans="1:19" s="103" customFormat="1" ht="15" customHeight="1">
      <c r="A39" s="147" t="s">
        <v>159</v>
      </c>
      <c r="B39" s="16">
        <v>155</v>
      </c>
      <c r="C39" s="200">
        <v>186</v>
      </c>
      <c r="D39" s="22">
        <f t="shared" si="5"/>
        <v>28.83</v>
      </c>
      <c r="E39" s="184"/>
      <c r="F39" s="52">
        <v>370</v>
      </c>
      <c r="G39" s="22">
        <f t="shared" si="6"/>
        <v>68.819999999999993</v>
      </c>
      <c r="H39" s="52"/>
      <c r="I39" s="7"/>
      <c r="J39" s="52"/>
      <c r="K39" s="7"/>
      <c r="L39" s="7"/>
      <c r="M39" s="7"/>
      <c r="N39" s="7"/>
      <c r="O39" s="7"/>
      <c r="P39" s="7"/>
      <c r="Q39" s="7"/>
      <c r="R39" s="7"/>
      <c r="S39" s="7"/>
    </row>
    <row r="40" spans="1:19" s="103" customFormat="1" ht="12" customHeight="1">
      <c r="A40" s="206" t="s">
        <v>25</v>
      </c>
      <c r="B40" s="16">
        <v>155</v>
      </c>
      <c r="C40" s="200">
        <v>5</v>
      </c>
      <c r="D40" s="22">
        <f t="shared" si="5"/>
        <v>0.77500000000000002</v>
      </c>
      <c r="E40" s="7"/>
      <c r="F40" s="7">
        <v>117</v>
      </c>
      <c r="G40" s="22">
        <f t="shared" si="6"/>
        <v>0.58499999999999996</v>
      </c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</row>
    <row r="41" spans="1:19" ht="15" customHeight="1">
      <c r="A41" s="206" t="s">
        <v>37</v>
      </c>
      <c r="B41" s="16">
        <v>155</v>
      </c>
      <c r="C41" s="200">
        <v>2</v>
      </c>
      <c r="D41" s="22">
        <f t="shared" si="5"/>
        <v>0.31</v>
      </c>
      <c r="E41" s="7"/>
      <c r="F41" s="7">
        <v>33</v>
      </c>
      <c r="G41" s="22">
        <f t="shared" si="6"/>
        <v>6.6000000000000003E-2</v>
      </c>
      <c r="H41" s="52"/>
      <c r="I41" s="52"/>
      <c r="J41" s="52"/>
      <c r="K41" s="52"/>
      <c r="L41" s="52"/>
      <c r="M41" s="52"/>
      <c r="N41" s="52"/>
      <c r="O41" s="52"/>
      <c r="P41" s="52"/>
      <c r="Q41" s="52"/>
      <c r="R41" s="52"/>
      <c r="S41" s="52"/>
    </row>
    <row r="42" spans="1:19" s="103" customFormat="1">
      <c r="A42" s="147" t="s">
        <v>75</v>
      </c>
      <c r="B42" s="16">
        <v>155</v>
      </c>
      <c r="C42" s="200">
        <v>5</v>
      </c>
      <c r="D42" s="53">
        <f t="shared" si="5"/>
        <v>0.77500000000000002</v>
      </c>
      <c r="E42" s="7"/>
      <c r="F42" s="7">
        <v>52</v>
      </c>
      <c r="G42" s="22">
        <f t="shared" si="6"/>
        <v>0.26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15" customHeight="1">
      <c r="A43" s="147" t="s">
        <v>36</v>
      </c>
      <c r="B43" s="16">
        <v>155</v>
      </c>
      <c r="C43" s="200">
        <v>12</v>
      </c>
      <c r="D43" s="53">
        <f t="shared" si="5"/>
        <v>1.86</v>
      </c>
      <c r="E43" s="7"/>
      <c r="F43" s="7">
        <v>24</v>
      </c>
      <c r="G43" s="185">
        <f t="shared" si="6"/>
        <v>0.28799999999999998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s="35" customFormat="1" ht="15" customHeight="1">
      <c r="A44" s="147" t="s">
        <v>19</v>
      </c>
      <c r="B44" s="16">
        <v>155</v>
      </c>
      <c r="C44" s="200">
        <v>1</v>
      </c>
      <c r="D44" s="53">
        <f t="shared" si="5"/>
        <v>0.155</v>
      </c>
      <c r="E44" s="7"/>
      <c r="F44" s="7">
        <v>16</v>
      </c>
      <c r="G44" s="185">
        <f t="shared" si="6"/>
        <v>1.6E-2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85" t="s">
        <v>160</v>
      </c>
      <c r="B45" s="16">
        <v>155</v>
      </c>
      <c r="C45" s="198">
        <v>2</v>
      </c>
      <c r="D45" s="88">
        <f t="shared" si="5"/>
        <v>0.31</v>
      </c>
      <c r="E45" s="6"/>
      <c r="F45" s="4"/>
      <c r="G45" s="22">
        <f t="shared" si="6"/>
        <v>0</v>
      </c>
      <c r="H45" s="4"/>
      <c r="I45" s="6"/>
      <c r="J45" s="4"/>
      <c r="K45" s="6"/>
      <c r="L45" s="6"/>
      <c r="M45" s="6"/>
      <c r="N45" s="6"/>
      <c r="O45" s="6"/>
      <c r="P45" s="6"/>
      <c r="Q45" s="6"/>
      <c r="R45" s="6"/>
      <c r="S45" s="6"/>
    </row>
    <row r="46" spans="1:19" ht="42.75" customHeight="1">
      <c r="A46" s="97" t="s">
        <v>137</v>
      </c>
      <c r="B46" s="16">
        <v>155</v>
      </c>
      <c r="C46" s="108"/>
      <c r="D46" s="102"/>
      <c r="E46" s="101" t="s">
        <v>157</v>
      </c>
      <c r="F46" s="189"/>
      <c r="G46" s="81">
        <f>G47+G48+G49</f>
        <v>10.127700000000001</v>
      </c>
      <c r="H46" s="95">
        <v>8.9</v>
      </c>
      <c r="I46" s="93">
        <v>4.0999999999999996</v>
      </c>
      <c r="J46" s="102">
        <v>39.840000000000003</v>
      </c>
      <c r="K46" s="102">
        <v>231.86</v>
      </c>
      <c r="L46" s="102">
        <v>0.2</v>
      </c>
      <c r="M46" s="102"/>
      <c r="N46" s="102"/>
      <c r="O46" s="102"/>
      <c r="P46" s="102">
        <v>14.6</v>
      </c>
      <c r="Q46" s="102">
        <v>210</v>
      </c>
      <c r="R46" s="102">
        <v>140</v>
      </c>
      <c r="S46" s="102">
        <v>5.01</v>
      </c>
    </row>
    <row r="47" spans="1:19" ht="15" customHeight="1">
      <c r="A47" s="11" t="s">
        <v>138</v>
      </c>
      <c r="B47" s="16">
        <v>155</v>
      </c>
      <c r="C47" s="12">
        <v>94</v>
      </c>
      <c r="D47" s="22">
        <f t="shared" ref="D47:D49" si="7">B47*C47/1000</f>
        <v>14.57</v>
      </c>
      <c r="E47" s="7"/>
      <c r="F47" s="190">
        <v>43</v>
      </c>
      <c r="G47" s="22">
        <f t="shared" ref="G47:G49" si="8">C47*F47/1000</f>
        <v>4.0419999999999998</v>
      </c>
      <c r="H47" s="185"/>
      <c r="I47" s="53"/>
      <c r="J47" s="22"/>
      <c r="K47" s="22"/>
      <c r="L47" s="22"/>
      <c r="M47" s="22"/>
      <c r="N47" s="22"/>
      <c r="O47" s="22"/>
      <c r="P47" s="22"/>
      <c r="Q47" s="22"/>
      <c r="R47" s="22"/>
      <c r="S47" s="22"/>
    </row>
    <row r="48" spans="1:19" ht="15" customHeight="1">
      <c r="A48" s="11" t="s">
        <v>41</v>
      </c>
      <c r="B48" s="16">
        <v>155</v>
      </c>
      <c r="C48" s="12">
        <v>10</v>
      </c>
      <c r="D48" s="22">
        <f t="shared" si="7"/>
        <v>1.55</v>
      </c>
      <c r="E48" s="7"/>
      <c r="F48" s="190">
        <v>606.97</v>
      </c>
      <c r="G48" s="22">
        <f t="shared" si="8"/>
        <v>6.069700000000001</v>
      </c>
      <c r="H48" s="185"/>
      <c r="I48" s="53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 s="35" customFormat="1" ht="15.75" customHeight="1">
      <c r="A49" s="10" t="s">
        <v>19</v>
      </c>
      <c r="B49" s="16">
        <v>155</v>
      </c>
      <c r="C49" s="9">
        <v>1</v>
      </c>
      <c r="D49" s="8">
        <f t="shared" si="7"/>
        <v>0.155</v>
      </c>
      <c r="E49" s="6"/>
      <c r="F49" s="191">
        <v>16</v>
      </c>
      <c r="G49" s="22">
        <f t="shared" si="8"/>
        <v>1.6E-2</v>
      </c>
      <c r="H49" s="89"/>
      <c r="I49" s="88"/>
      <c r="J49" s="8"/>
      <c r="K49" s="8"/>
      <c r="L49" s="8"/>
      <c r="M49" s="8"/>
      <c r="N49" s="8"/>
      <c r="O49" s="8"/>
      <c r="P49" s="8"/>
      <c r="Q49" s="8"/>
      <c r="R49" s="8"/>
      <c r="S49" s="8"/>
    </row>
    <row r="50" spans="1:19" ht="15" customHeight="1">
      <c r="A50" s="97" t="s">
        <v>197</v>
      </c>
      <c r="B50" s="16">
        <v>155</v>
      </c>
      <c r="C50" s="108"/>
      <c r="D50" s="166"/>
      <c r="E50" s="101">
        <v>200</v>
      </c>
      <c r="F50" s="94"/>
      <c r="G50" s="81">
        <f>G51</f>
        <v>7</v>
      </c>
      <c r="H50" s="93">
        <v>1</v>
      </c>
      <c r="I50" s="102" t="s">
        <v>45</v>
      </c>
      <c r="J50" s="93">
        <v>19.8</v>
      </c>
      <c r="K50" s="102">
        <v>85</v>
      </c>
      <c r="L50" s="112">
        <v>20</v>
      </c>
      <c r="M50" s="112"/>
      <c r="N50" s="112">
        <v>0.67</v>
      </c>
      <c r="O50" s="112">
        <v>52</v>
      </c>
      <c r="P50" s="112">
        <v>82.67</v>
      </c>
      <c r="Q50" s="112">
        <v>30</v>
      </c>
      <c r="R50" s="112">
        <v>3.2</v>
      </c>
      <c r="S50" s="102"/>
    </row>
    <row r="51" spans="1:19" ht="15" customHeight="1">
      <c r="A51" s="10" t="s">
        <v>197</v>
      </c>
      <c r="B51" s="16">
        <v>155</v>
      </c>
      <c r="C51" s="9">
        <v>200</v>
      </c>
      <c r="D51" s="88">
        <f t="shared" si="5"/>
        <v>31</v>
      </c>
      <c r="E51" s="6"/>
      <c r="F51" s="4">
        <v>35</v>
      </c>
      <c r="G51" s="22">
        <f t="shared" si="6"/>
        <v>7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 s="103" customFormat="1" ht="19.5" customHeight="1">
      <c r="A52" s="97" t="s">
        <v>44</v>
      </c>
      <c r="B52" s="16">
        <v>155</v>
      </c>
      <c r="C52" s="99"/>
      <c r="D52" s="166"/>
      <c r="E52" s="101">
        <v>72</v>
      </c>
      <c r="F52" s="101"/>
      <c r="G52" s="102">
        <f>SUM(G53)</f>
        <v>2.952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112">
        <v>0.04</v>
      </c>
      <c r="M52" s="112"/>
      <c r="N52" s="112"/>
      <c r="O52" s="112">
        <v>0.36</v>
      </c>
      <c r="P52" s="112">
        <v>9.1999999999999993</v>
      </c>
      <c r="Q52" s="112">
        <v>42.4</v>
      </c>
      <c r="R52" s="112">
        <v>10</v>
      </c>
      <c r="S52" s="112">
        <v>1.24</v>
      </c>
    </row>
    <row r="53" spans="1:19" s="103" customFormat="1" ht="15" customHeight="1">
      <c r="A53" s="10" t="s">
        <v>44</v>
      </c>
      <c r="B53" s="16">
        <v>155</v>
      </c>
      <c r="C53" s="9">
        <v>72</v>
      </c>
      <c r="D53" s="88">
        <f t="shared" si="5"/>
        <v>11.16</v>
      </c>
      <c r="E53" s="6"/>
      <c r="F53" s="8">
        <v>41</v>
      </c>
      <c r="G53" s="8">
        <f>C53*F53/1000</f>
        <v>2.952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161"/>
      <c r="B54" s="162"/>
      <c r="C54" s="177"/>
      <c r="D54" s="164"/>
      <c r="E54" s="165"/>
      <c r="F54" s="165"/>
      <c r="G54" s="165"/>
      <c r="H54" s="23">
        <f t="shared" ref="H54:S54" si="9">SUM(H25:H53)</f>
        <v>28.12</v>
      </c>
      <c r="I54" s="23">
        <f t="shared" si="9"/>
        <v>30.53</v>
      </c>
      <c r="J54" s="23">
        <f t="shared" si="9"/>
        <v>160.92000000000002</v>
      </c>
      <c r="K54" s="23">
        <f t="shared" si="9"/>
        <v>829.26</v>
      </c>
      <c r="L54" s="23">
        <f t="shared" si="9"/>
        <v>20.41</v>
      </c>
      <c r="M54" s="23">
        <f t="shared" si="9"/>
        <v>23.990000000000002</v>
      </c>
      <c r="N54" s="23">
        <f t="shared" si="9"/>
        <v>39.67</v>
      </c>
      <c r="O54" s="23">
        <f t="shared" si="9"/>
        <v>55.3</v>
      </c>
      <c r="P54" s="23">
        <f t="shared" si="9"/>
        <v>353.27</v>
      </c>
      <c r="Q54" s="23">
        <f t="shared" si="9"/>
        <v>727.71999999999991</v>
      </c>
      <c r="R54" s="23">
        <f t="shared" si="9"/>
        <v>228.98</v>
      </c>
      <c r="S54" s="23">
        <f t="shared" si="9"/>
        <v>10.63</v>
      </c>
    </row>
    <row r="55" spans="1:19" s="103" customFormat="1" ht="15" customHeight="1">
      <c r="A55" s="97" t="s">
        <v>74</v>
      </c>
      <c r="B55" s="101">
        <v>155</v>
      </c>
      <c r="C55" s="170"/>
      <c r="D55" s="171"/>
      <c r="E55" s="101">
        <v>190</v>
      </c>
      <c r="F55" s="101"/>
      <c r="G55" s="102">
        <f>SUM(G56)</f>
        <v>16.890999999999998</v>
      </c>
      <c r="H55" s="102">
        <v>0.9</v>
      </c>
      <c r="I55" s="102">
        <v>0.2</v>
      </c>
      <c r="J55" s="102">
        <v>8.68</v>
      </c>
      <c r="K55" s="102">
        <v>103</v>
      </c>
      <c r="L55" s="102">
        <v>0.03</v>
      </c>
      <c r="M55" s="102">
        <v>45</v>
      </c>
      <c r="N55" s="102"/>
      <c r="O55" s="102">
        <v>0.03</v>
      </c>
      <c r="P55" s="102">
        <v>25.71</v>
      </c>
      <c r="Q55" s="102">
        <v>17.14</v>
      </c>
      <c r="R55" s="102">
        <v>9.64</v>
      </c>
      <c r="S55" s="102">
        <v>0.21</v>
      </c>
    </row>
    <row r="56" spans="1:19" s="103" customFormat="1" ht="15" customHeight="1">
      <c r="A56" s="10" t="s">
        <v>74</v>
      </c>
      <c r="B56" s="6">
        <v>155</v>
      </c>
      <c r="C56" s="9">
        <v>190</v>
      </c>
      <c r="D56" s="8"/>
      <c r="E56" s="6"/>
      <c r="F56" s="6">
        <v>88.9</v>
      </c>
      <c r="G56" s="8">
        <f>C56*F56/1000</f>
        <v>16.890999999999998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s="146" customFormat="1" ht="15" customHeight="1">
      <c r="A57" s="27"/>
      <c r="B57" s="41"/>
      <c r="C57" s="66"/>
      <c r="D57" s="67"/>
      <c r="E57" s="30"/>
      <c r="F57" s="30"/>
      <c r="G57" s="30"/>
      <c r="H57" s="15">
        <f t="shared" ref="H57:S57" si="10">SUM(H55:H56)</f>
        <v>0.9</v>
      </c>
      <c r="I57" s="15">
        <f t="shared" si="10"/>
        <v>0.2</v>
      </c>
      <c r="J57" s="15">
        <f t="shared" si="10"/>
        <v>8.68</v>
      </c>
      <c r="K57" s="15">
        <f t="shared" si="10"/>
        <v>103</v>
      </c>
      <c r="L57" s="15">
        <f t="shared" si="10"/>
        <v>0.03</v>
      </c>
      <c r="M57" s="15">
        <f t="shared" si="10"/>
        <v>45</v>
      </c>
      <c r="N57" s="15">
        <f t="shared" si="10"/>
        <v>0</v>
      </c>
      <c r="O57" s="15">
        <f t="shared" si="10"/>
        <v>0.03</v>
      </c>
      <c r="P57" s="15">
        <f t="shared" si="10"/>
        <v>25.71</v>
      </c>
      <c r="Q57" s="15">
        <f t="shared" si="10"/>
        <v>17.14</v>
      </c>
      <c r="R57" s="15">
        <f t="shared" si="10"/>
        <v>9.64</v>
      </c>
      <c r="S57" s="15">
        <f t="shared" si="10"/>
        <v>0.21</v>
      </c>
    </row>
    <row r="58" spans="1:19" s="96" customFormat="1" ht="15" customHeight="1">
      <c r="A58" s="56"/>
      <c r="B58" s="56"/>
      <c r="C58" s="56"/>
      <c r="D58" s="56"/>
      <c r="E58" s="56"/>
      <c r="F58" s="251" t="s">
        <v>46</v>
      </c>
      <c r="G58" s="49">
        <f>E60*E61</f>
        <v>26122.531299999999</v>
      </c>
      <c r="H58" s="153">
        <f t="shared" ref="H58:S58" si="11">H23+H54+H57</f>
        <v>69.390000000000015</v>
      </c>
      <c r="I58" s="153">
        <f t="shared" si="11"/>
        <v>80.550000000000011</v>
      </c>
      <c r="J58" s="153">
        <f t="shared" si="11"/>
        <v>209.85000000000002</v>
      </c>
      <c r="K58" s="153">
        <f t="shared" si="11"/>
        <v>1760.48</v>
      </c>
      <c r="L58" s="153">
        <f t="shared" si="11"/>
        <v>20.51</v>
      </c>
      <c r="M58" s="153">
        <f t="shared" si="11"/>
        <v>69.38</v>
      </c>
      <c r="N58" s="153">
        <f t="shared" si="11"/>
        <v>228.32</v>
      </c>
      <c r="O58" s="153">
        <f t="shared" si="11"/>
        <v>55.69</v>
      </c>
      <c r="P58" s="153">
        <f t="shared" si="11"/>
        <v>460.26999999999992</v>
      </c>
      <c r="Q58" s="153">
        <f t="shared" si="11"/>
        <v>945.58999999999992</v>
      </c>
      <c r="R58" s="153">
        <f t="shared" si="11"/>
        <v>271.82</v>
      </c>
      <c r="S58" s="153">
        <f t="shared" si="11"/>
        <v>15.07</v>
      </c>
    </row>
    <row r="59" spans="1:19" s="40" customFormat="1" ht="15" customHeight="1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9" ht="15" customHeight="1">
      <c r="A60" s="2" t="s">
        <v>47</v>
      </c>
      <c r="E60" s="175">
        <v>155</v>
      </c>
      <c r="F60" s="2" t="s">
        <v>48</v>
      </c>
    </row>
    <row r="61" spans="1:19">
      <c r="A61" s="2" t="s">
        <v>49</v>
      </c>
      <c r="E61" s="174">
        <f>SUM(G9+G14+G16+G18+G21+G25+G28+G38+G46+G50+G55+G52)</f>
        <v>168.53245999999999</v>
      </c>
      <c r="F61" s="2" t="s">
        <v>50</v>
      </c>
    </row>
    <row r="63" spans="1:19">
      <c r="A63" s="2" t="s">
        <v>262</v>
      </c>
      <c r="B63" s="3" t="s">
        <v>292</v>
      </c>
      <c r="E63" s="2" t="s">
        <v>51</v>
      </c>
      <c r="H63" s="3"/>
      <c r="I63" s="2" t="s">
        <v>52</v>
      </c>
    </row>
    <row r="65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AL71"/>
  <sheetViews>
    <sheetView view="pageBreakPreview" topLeftCell="A16" zoomScale="78" zoomScaleNormal="110" zoomScaleSheetLayoutView="78" workbookViewId="0">
      <selection activeCell="H29" sqref="H29:S29"/>
    </sheetView>
  </sheetViews>
  <sheetFormatPr defaultColWidth="8.85546875" defaultRowHeight="12.75"/>
  <cols>
    <col min="1" max="1" width="19.140625" style="2" bestFit="1" customWidth="1"/>
    <col min="2" max="6" width="9.7109375" style="2" customWidth="1"/>
    <col min="7" max="7" width="12.5703125" style="2" customWidth="1"/>
    <col min="8" max="10" width="9.7109375" style="2" customWidth="1"/>
    <col min="11" max="11" width="10.14062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6.25" customHeight="1">
      <c r="A9" s="90" t="s">
        <v>126</v>
      </c>
      <c r="B9" s="98">
        <v>96</v>
      </c>
      <c r="C9" s="199"/>
      <c r="D9" s="94"/>
      <c r="E9" s="101" t="s">
        <v>157</v>
      </c>
      <c r="F9" s="94"/>
      <c r="G9" s="102">
        <f>G10+G11+G12+G13+G14+G15</f>
        <v>15.1227</v>
      </c>
      <c r="H9" s="94">
        <v>7.51</v>
      </c>
      <c r="I9" s="101">
        <v>11.72</v>
      </c>
      <c r="J9" s="94">
        <v>0.37</v>
      </c>
      <c r="K9" s="101">
        <v>285</v>
      </c>
      <c r="L9" s="101">
        <v>0.4</v>
      </c>
      <c r="M9" s="101">
        <v>1.9</v>
      </c>
      <c r="N9" s="101">
        <v>71.599999999999994</v>
      </c>
      <c r="O9" s="101">
        <v>0.4</v>
      </c>
      <c r="P9" s="101">
        <v>92.3</v>
      </c>
      <c r="Q9" s="101">
        <v>128</v>
      </c>
      <c r="R9" s="101">
        <v>26.7</v>
      </c>
      <c r="S9" s="101">
        <v>1.3</v>
      </c>
    </row>
    <row r="10" spans="1:19" ht="15" customHeight="1">
      <c r="A10" s="147" t="s">
        <v>58</v>
      </c>
      <c r="B10" s="98">
        <v>96</v>
      </c>
      <c r="C10" s="200">
        <v>100</v>
      </c>
      <c r="D10" s="53">
        <f>B10*C10/1000</f>
        <v>9.6</v>
      </c>
      <c r="E10" s="7"/>
      <c r="F10" s="53">
        <v>67.569999999999993</v>
      </c>
      <c r="G10" s="22">
        <f>C10*F10/1000</f>
        <v>6.7569999999999988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>
      <c r="A11" s="147" t="s">
        <v>41</v>
      </c>
      <c r="B11" s="98">
        <v>96</v>
      </c>
      <c r="C11" s="200">
        <v>10</v>
      </c>
      <c r="D11" s="53">
        <f t="shared" ref="D11:D56" si="0">B11*C11/1000</f>
        <v>0.96</v>
      </c>
      <c r="E11" s="7"/>
      <c r="F11" s="53">
        <v>606.97</v>
      </c>
      <c r="G11" s="22">
        <f t="shared" ref="G11:G15" si="1">C11*F11/1000</f>
        <v>6.069700000000001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96</v>
      </c>
      <c r="C12" s="200">
        <v>6</v>
      </c>
      <c r="D12" s="53">
        <f t="shared" si="0"/>
        <v>0.57599999999999996</v>
      </c>
      <c r="E12" s="7"/>
      <c r="F12" s="53">
        <v>50</v>
      </c>
      <c r="G12" s="22">
        <f t="shared" si="1"/>
        <v>0.3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127</v>
      </c>
      <c r="B13" s="98">
        <v>96</v>
      </c>
      <c r="C13" s="200">
        <v>14</v>
      </c>
      <c r="D13" s="53"/>
      <c r="E13" s="7"/>
      <c r="F13" s="53">
        <v>86</v>
      </c>
      <c r="G13" s="22">
        <f t="shared" si="1"/>
        <v>1.204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ht="15" customHeight="1">
      <c r="A14" s="147" t="s">
        <v>101</v>
      </c>
      <c r="B14" s="98">
        <v>96</v>
      </c>
      <c r="C14" s="200">
        <v>19</v>
      </c>
      <c r="D14" s="53">
        <f t="shared" si="0"/>
        <v>1.8240000000000001</v>
      </c>
      <c r="E14" s="7"/>
      <c r="F14" s="53">
        <v>40</v>
      </c>
      <c r="G14" s="22">
        <f t="shared" si="1"/>
        <v>0.76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35" customFormat="1" ht="15" customHeight="1">
      <c r="A15" s="147" t="s">
        <v>19</v>
      </c>
      <c r="B15" s="98">
        <v>96</v>
      </c>
      <c r="C15" s="200">
        <v>2</v>
      </c>
      <c r="D15" s="53">
        <f t="shared" si="0"/>
        <v>0.192</v>
      </c>
      <c r="E15" s="7"/>
      <c r="F15" s="53">
        <v>16</v>
      </c>
      <c r="G15" s="22">
        <f t="shared" si="1"/>
        <v>3.2000000000000001E-2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s="103" customFormat="1">
      <c r="A16" s="90" t="s">
        <v>275</v>
      </c>
      <c r="B16" s="98">
        <v>96</v>
      </c>
      <c r="C16" s="202"/>
      <c r="D16" s="93"/>
      <c r="E16" s="101">
        <v>200</v>
      </c>
      <c r="F16" s="93"/>
      <c r="G16" s="102">
        <f>G17</f>
        <v>19.309999999999999</v>
      </c>
      <c r="H16" s="93">
        <v>3.17</v>
      </c>
      <c r="I16" s="102">
        <v>2.68</v>
      </c>
      <c r="J16" s="93">
        <v>28.27</v>
      </c>
      <c r="K16" s="102">
        <v>100.8</v>
      </c>
      <c r="L16" s="102">
        <v>0.03</v>
      </c>
      <c r="M16" s="102">
        <v>1.47</v>
      </c>
      <c r="N16" s="102"/>
      <c r="O16" s="102"/>
      <c r="P16" s="102">
        <v>158.66999999999999</v>
      </c>
      <c r="Q16" s="102">
        <v>132</v>
      </c>
      <c r="R16" s="102">
        <v>29.33</v>
      </c>
      <c r="S16" s="102">
        <v>2.4</v>
      </c>
    </row>
    <row r="17" spans="1:19" ht="15" customHeight="1">
      <c r="A17" s="147" t="s">
        <v>275</v>
      </c>
      <c r="B17" s="98">
        <v>96</v>
      </c>
      <c r="C17" s="200">
        <v>200</v>
      </c>
      <c r="D17" s="53">
        <f t="shared" ref="D17" si="2">B17*C17/1000</f>
        <v>19.2</v>
      </c>
      <c r="E17" s="7"/>
      <c r="F17" s="53">
        <v>96.55</v>
      </c>
      <c r="G17" s="22">
        <f>C17*F17/1000</f>
        <v>19.309999999999999</v>
      </c>
      <c r="H17" s="53"/>
      <c r="I17" s="22"/>
      <c r="J17" s="53"/>
      <c r="K17" s="22"/>
      <c r="L17" s="22"/>
      <c r="M17" s="22"/>
      <c r="N17" s="22"/>
      <c r="O17" s="22"/>
      <c r="P17" s="22"/>
      <c r="Q17" s="22"/>
      <c r="R17" s="22"/>
      <c r="S17" s="22"/>
    </row>
    <row r="18" spans="1:19" s="103" customFormat="1">
      <c r="A18" s="97" t="s">
        <v>143</v>
      </c>
      <c r="B18" s="98">
        <v>96</v>
      </c>
      <c r="C18" s="108"/>
      <c r="D18" s="93"/>
      <c r="E18" s="101">
        <v>90</v>
      </c>
      <c r="F18" s="93"/>
      <c r="G18" s="81">
        <f>G19</f>
        <v>3.69</v>
      </c>
      <c r="H18" s="101">
        <v>12.18</v>
      </c>
      <c r="I18" s="101">
        <v>3.17</v>
      </c>
      <c r="J18" s="101">
        <v>28.5</v>
      </c>
      <c r="K18" s="102">
        <v>233.8</v>
      </c>
      <c r="L18" s="102">
        <v>0.05</v>
      </c>
      <c r="M18" s="102"/>
      <c r="N18" s="102"/>
      <c r="O18" s="102">
        <v>0.65</v>
      </c>
      <c r="P18" s="102">
        <v>11.5</v>
      </c>
      <c r="Q18" s="102">
        <v>43.5</v>
      </c>
      <c r="R18" s="102">
        <v>16.5</v>
      </c>
      <c r="S18" s="102">
        <v>0.55000000000000004</v>
      </c>
    </row>
    <row r="19" spans="1:19" ht="15" customHeight="1">
      <c r="A19" s="10" t="s">
        <v>143</v>
      </c>
      <c r="B19" s="98">
        <v>96</v>
      </c>
      <c r="C19" s="9">
        <v>90</v>
      </c>
      <c r="D19" s="88">
        <f t="shared" si="0"/>
        <v>8.64</v>
      </c>
      <c r="E19" s="6"/>
      <c r="F19" s="88">
        <v>41</v>
      </c>
      <c r="G19" s="8">
        <f>C19*F19/1000</f>
        <v>3.69</v>
      </c>
      <c r="H19" s="4"/>
      <c r="I19" s="6"/>
      <c r="J19" s="4"/>
      <c r="K19" s="6"/>
      <c r="L19" s="6"/>
      <c r="M19" s="6"/>
      <c r="N19" s="6"/>
      <c r="O19" s="6"/>
      <c r="P19" s="6"/>
      <c r="Q19" s="6"/>
      <c r="R19" s="6"/>
      <c r="S19" s="6"/>
    </row>
    <row r="20" spans="1:19" s="103" customFormat="1">
      <c r="A20" s="161"/>
      <c r="B20" s="162"/>
      <c r="C20" s="177"/>
      <c r="D20" s="164"/>
      <c r="E20" s="165"/>
      <c r="F20" s="186"/>
      <c r="G20" s="8"/>
      <c r="H20" s="23">
        <f t="shared" ref="H20:S20" si="3">SUM(H9:H19)</f>
        <v>22.86</v>
      </c>
      <c r="I20" s="23">
        <f t="shared" si="3"/>
        <v>17.57</v>
      </c>
      <c r="J20" s="23">
        <f t="shared" si="3"/>
        <v>57.14</v>
      </c>
      <c r="K20" s="23">
        <f t="shared" si="3"/>
        <v>619.6</v>
      </c>
      <c r="L20" s="23">
        <f t="shared" si="3"/>
        <v>0.48000000000000004</v>
      </c>
      <c r="M20" s="23">
        <f t="shared" si="3"/>
        <v>3.37</v>
      </c>
      <c r="N20" s="23">
        <f t="shared" si="3"/>
        <v>71.599999999999994</v>
      </c>
      <c r="O20" s="23">
        <f t="shared" si="3"/>
        <v>1.05</v>
      </c>
      <c r="P20" s="23">
        <f t="shared" si="3"/>
        <v>262.46999999999997</v>
      </c>
      <c r="Q20" s="23">
        <f t="shared" si="3"/>
        <v>303.5</v>
      </c>
      <c r="R20" s="23">
        <f t="shared" si="3"/>
        <v>72.53</v>
      </c>
      <c r="S20" s="23">
        <f t="shared" si="3"/>
        <v>4.25</v>
      </c>
    </row>
    <row r="21" spans="1:19" ht="15" customHeight="1">
      <c r="A21" s="132" t="s">
        <v>12</v>
      </c>
      <c r="B21" s="133">
        <f>B8</f>
        <v>96</v>
      </c>
      <c r="C21" s="134"/>
      <c r="D21" s="156"/>
      <c r="E21" s="134"/>
      <c r="F21" s="156"/>
      <c r="G21" s="192"/>
      <c r="H21" s="134"/>
      <c r="I21" s="134"/>
      <c r="J21" s="134"/>
      <c r="K21" s="135"/>
      <c r="L21" s="135"/>
      <c r="M21" s="135"/>
      <c r="N21" s="135"/>
      <c r="O21" s="135"/>
      <c r="P21" s="135"/>
      <c r="Q21" s="135"/>
      <c r="R21" s="135"/>
      <c r="S21" s="135"/>
    </row>
    <row r="22" spans="1:19" ht="27.75" customHeight="1">
      <c r="A22" s="90" t="s">
        <v>163</v>
      </c>
      <c r="B22" s="98">
        <v>96</v>
      </c>
      <c r="C22" s="202"/>
      <c r="D22" s="102"/>
      <c r="E22" s="101">
        <v>75</v>
      </c>
      <c r="F22" s="189"/>
      <c r="G22" s="81">
        <f>G23+G24+G25+G26+G27+G28</f>
        <v>3.8890354999999999</v>
      </c>
      <c r="H22" s="95">
        <v>1.39</v>
      </c>
      <c r="I22" s="93">
        <v>2.37</v>
      </c>
      <c r="J22" s="102">
        <v>3.96</v>
      </c>
      <c r="K22" s="102">
        <v>39.6</v>
      </c>
      <c r="L22" s="102">
        <v>0.32</v>
      </c>
      <c r="M22" s="102">
        <v>155.19</v>
      </c>
      <c r="N22" s="102">
        <v>155</v>
      </c>
      <c r="O22" s="102"/>
      <c r="P22" s="102">
        <v>331.42</v>
      </c>
      <c r="Q22" s="102">
        <v>290.17</v>
      </c>
      <c r="R22" s="102">
        <v>172.82</v>
      </c>
      <c r="S22" s="102"/>
    </row>
    <row r="23" spans="1:19" ht="15" customHeight="1">
      <c r="A23" s="147" t="s">
        <v>147</v>
      </c>
      <c r="B23" s="98">
        <v>96</v>
      </c>
      <c r="C23" s="200">
        <v>17</v>
      </c>
      <c r="D23" s="22">
        <f t="shared" ref="D23:D28" si="4">B23*C23/1000</f>
        <v>1.6319999999999999</v>
      </c>
      <c r="E23" s="7"/>
      <c r="F23" s="190">
        <v>18.399999999999999</v>
      </c>
      <c r="G23" s="22">
        <f t="shared" ref="G23:G28" si="5">C23*F23/1000</f>
        <v>0.31279999999999997</v>
      </c>
      <c r="H23" s="185"/>
      <c r="I23" s="53"/>
      <c r="J23" s="22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15" customHeight="1">
      <c r="A24" s="147" t="s">
        <v>28</v>
      </c>
      <c r="B24" s="98">
        <v>96</v>
      </c>
      <c r="C24" s="200">
        <v>12</v>
      </c>
      <c r="D24" s="22">
        <f t="shared" si="4"/>
        <v>1.1519999999999999</v>
      </c>
      <c r="E24" s="7"/>
      <c r="F24" s="190">
        <v>22.4</v>
      </c>
      <c r="G24" s="22">
        <f t="shared" si="5"/>
        <v>0.26879999999999993</v>
      </c>
      <c r="H24" s="185"/>
      <c r="I24" s="53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147" t="s">
        <v>164</v>
      </c>
      <c r="B25" s="98">
        <v>96</v>
      </c>
      <c r="C25" s="200">
        <v>29</v>
      </c>
      <c r="D25" s="22">
        <f t="shared" si="4"/>
        <v>2.7839999999999998</v>
      </c>
      <c r="E25" s="7"/>
      <c r="F25" s="190">
        <v>18.3</v>
      </c>
      <c r="G25" s="22">
        <f t="shared" si="5"/>
        <v>0.53070000000000006</v>
      </c>
      <c r="H25" s="185"/>
      <c r="I25" s="53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15" customHeight="1">
      <c r="A26" s="147" t="s">
        <v>165</v>
      </c>
      <c r="B26" s="98">
        <v>96</v>
      </c>
      <c r="C26" s="200">
        <v>35</v>
      </c>
      <c r="D26" s="22">
        <f t="shared" si="4"/>
        <v>3.36</v>
      </c>
      <c r="E26" s="7"/>
      <c r="F26" s="190">
        <v>67.900000000000006</v>
      </c>
      <c r="G26" s="22">
        <f t="shared" si="5"/>
        <v>2.3765000000000001</v>
      </c>
      <c r="H26" s="185"/>
      <c r="I26" s="53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47" t="s">
        <v>34</v>
      </c>
      <c r="B27" s="98">
        <v>96</v>
      </c>
      <c r="C27" s="200">
        <v>1E-3</v>
      </c>
      <c r="D27" s="22">
        <f t="shared" si="4"/>
        <v>9.6000000000000002E-5</v>
      </c>
      <c r="E27" s="7"/>
      <c r="F27" s="190">
        <v>235.5</v>
      </c>
      <c r="G27" s="22">
        <f t="shared" si="5"/>
        <v>2.3550000000000001E-4</v>
      </c>
      <c r="H27" s="185"/>
      <c r="I27" s="53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85" t="s">
        <v>22</v>
      </c>
      <c r="B28" s="98">
        <v>96</v>
      </c>
      <c r="C28" s="198">
        <v>8</v>
      </c>
      <c r="D28" s="8">
        <f t="shared" si="4"/>
        <v>0.76800000000000002</v>
      </c>
      <c r="E28" s="6"/>
      <c r="F28" s="191">
        <v>50</v>
      </c>
      <c r="G28" s="22">
        <f t="shared" si="5"/>
        <v>0.4</v>
      </c>
      <c r="H28" s="89"/>
      <c r="I28" s="8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s="103" customFormat="1" ht="51">
      <c r="A29" s="90" t="s">
        <v>146</v>
      </c>
      <c r="B29" s="98">
        <v>96</v>
      </c>
      <c r="C29" s="202"/>
      <c r="D29" s="102"/>
      <c r="E29" s="101" t="s">
        <v>62</v>
      </c>
      <c r="F29" s="189"/>
      <c r="G29" s="81">
        <f>G30+G31+G32+G33+G34+G35+G36+G37</f>
        <v>11.7517</v>
      </c>
      <c r="H29" s="101">
        <v>10.039999999999999</v>
      </c>
      <c r="I29" s="101">
        <v>5.96</v>
      </c>
      <c r="J29" s="101">
        <v>23.16</v>
      </c>
      <c r="K29" s="101">
        <v>175</v>
      </c>
      <c r="L29" s="101">
        <v>0.04</v>
      </c>
      <c r="M29" s="101">
        <v>3</v>
      </c>
      <c r="N29" s="101"/>
      <c r="O29" s="101"/>
      <c r="P29" s="101">
        <v>88</v>
      </c>
      <c r="Q29" s="101">
        <v>50.1</v>
      </c>
      <c r="R29" s="101">
        <v>22.1</v>
      </c>
      <c r="S29" s="101">
        <v>50.1</v>
      </c>
    </row>
    <row r="30" spans="1:19" s="124" customFormat="1">
      <c r="A30" s="147" t="s">
        <v>35</v>
      </c>
      <c r="B30" s="98">
        <v>96</v>
      </c>
      <c r="C30" s="200">
        <v>5</v>
      </c>
      <c r="D30" s="22">
        <f t="shared" si="0"/>
        <v>0.48</v>
      </c>
      <c r="E30" s="7"/>
      <c r="F30" s="190">
        <v>44.3</v>
      </c>
      <c r="G30" s="22">
        <f t="shared" ref="G30:G45" si="6">C30*F30/1000</f>
        <v>0.2215</v>
      </c>
      <c r="H30" s="185"/>
      <c r="I30" s="53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 s="103" customFormat="1">
      <c r="A31" s="147" t="s">
        <v>27</v>
      </c>
      <c r="B31" s="98">
        <v>96</v>
      </c>
      <c r="C31" s="200">
        <v>100</v>
      </c>
      <c r="D31" s="22">
        <f t="shared" si="0"/>
        <v>9.6</v>
      </c>
      <c r="E31" s="7"/>
      <c r="F31" s="190">
        <v>16.899999999999999</v>
      </c>
      <c r="G31" s="22">
        <f t="shared" si="6"/>
        <v>1.6899999999999997</v>
      </c>
      <c r="H31" s="185"/>
      <c r="I31" s="53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15" customHeight="1">
      <c r="A32" s="147" t="s">
        <v>36</v>
      </c>
      <c r="B32" s="98">
        <v>96</v>
      </c>
      <c r="C32" s="200">
        <v>12</v>
      </c>
      <c r="D32" s="22">
        <f t="shared" si="0"/>
        <v>1.1519999999999999</v>
      </c>
      <c r="E32" s="7"/>
      <c r="F32" s="190">
        <v>24</v>
      </c>
      <c r="G32" s="22">
        <f t="shared" si="6"/>
        <v>0.28799999999999998</v>
      </c>
      <c r="H32" s="185"/>
      <c r="I32" s="53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130</v>
      </c>
      <c r="B33" s="98">
        <v>96</v>
      </c>
      <c r="C33" s="200">
        <v>46</v>
      </c>
      <c r="D33" s="22">
        <f t="shared" si="0"/>
        <v>4.4160000000000004</v>
      </c>
      <c r="E33" s="7"/>
      <c r="F33" s="190">
        <v>193</v>
      </c>
      <c r="G33" s="22">
        <f t="shared" si="6"/>
        <v>8.8780000000000001</v>
      </c>
      <c r="H33" s="185"/>
      <c r="I33" s="53"/>
      <c r="J33" s="22"/>
      <c r="K33" s="22"/>
      <c r="L33" s="22"/>
      <c r="M33" s="22"/>
      <c r="N33" s="22"/>
      <c r="O33" s="22"/>
      <c r="P33" s="22"/>
      <c r="Q33" s="22"/>
      <c r="R33" s="22"/>
      <c r="S33" s="22"/>
    </row>
    <row r="34" spans="1:19" s="35" customFormat="1">
      <c r="A34" s="147" t="s">
        <v>28</v>
      </c>
      <c r="B34" s="98">
        <v>96</v>
      </c>
      <c r="C34" s="200">
        <v>13</v>
      </c>
      <c r="D34" s="22">
        <f t="shared" si="0"/>
        <v>1.248</v>
      </c>
      <c r="E34" s="7"/>
      <c r="F34" s="190">
        <v>22.4</v>
      </c>
      <c r="G34" s="22">
        <f t="shared" si="6"/>
        <v>0.29120000000000001</v>
      </c>
      <c r="H34" s="185"/>
      <c r="I34" s="53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106</v>
      </c>
      <c r="B35" s="98">
        <v>96</v>
      </c>
      <c r="C35" s="200">
        <v>5.0000000000000001E-4</v>
      </c>
      <c r="D35" s="22">
        <f t="shared" si="0"/>
        <v>4.8000000000000001E-5</v>
      </c>
      <c r="E35" s="7"/>
      <c r="F35" s="190"/>
      <c r="G35" s="22">
        <f t="shared" si="6"/>
        <v>0</v>
      </c>
      <c r="H35" s="185"/>
      <c r="I35" s="53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 ht="15" customHeight="1">
      <c r="A36" s="147" t="s">
        <v>19</v>
      </c>
      <c r="B36" s="98">
        <v>96</v>
      </c>
      <c r="C36" s="200">
        <v>2</v>
      </c>
      <c r="D36" s="22">
        <f t="shared" si="0"/>
        <v>0.192</v>
      </c>
      <c r="E36" s="7"/>
      <c r="F36" s="190">
        <v>16</v>
      </c>
      <c r="G36" s="22">
        <f t="shared" si="6"/>
        <v>3.2000000000000001E-2</v>
      </c>
      <c r="H36" s="185"/>
      <c r="I36" s="53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85" t="s">
        <v>25</v>
      </c>
      <c r="B37" s="98">
        <v>96</v>
      </c>
      <c r="C37" s="198">
        <v>3</v>
      </c>
      <c r="D37" s="8">
        <f t="shared" si="0"/>
        <v>0.28799999999999998</v>
      </c>
      <c r="E37" s="6"/>
      <c r="F37" s="191">
        <v>117</v>
      </c>
      <c r="G37" s="22">
        <f t="shared" si="6"/>
        <v>0.35099999999999998</v>
      </c>
      <c r="H37" s="89"/>
      <c r="I37" s="88"/>
      <c r="J37" s="8"/>
      <c r="K37" s="8"/>
      <c r="L37" s="8"/>
      <c r="M37" s="8"/>
      <c r="N37" s="8"/>
      <c r="O37" s="8"/>
      <c r="P37" s="8"/>
      <c r="Q37" s="8"/>
      <c r="R37" s="8"/>
      <c r="S37" s="8"/>
    </row>
    <row r="38" spans="1:19" s="103" customFormat="1" ht="24" customHeight="1">
      <c r="A38" s="90" t="s">
        <v>104</v>
      </c>
      <c r="B38" s="98">
        <v>96</v>
      </c>
      <c r="C38" s="202"/>
      <c r="D38" s="102"/>
      <c r="E38" s="101" t="s">
        <v>290</v>
      </c>
      <c r="F38" s="189"/>
      <c r="G38" s="81">
        <f>G39+G40+G41+G42+G43+G44+G45</f>
        <v>30.628959999999999</v>
      </c>
      <c r="H38" s="95">
        <v>15.3</v>
      </c>
      <c r="I38" s="93">
        <v>29.4</v>
      </c>
      <c r="J38" s="102">
        <v>57.06</v>
      </c>
      <c r="K38" s="102">
        <v>291</v>
      </c>
      <c r="L38" s="102">
        <v>0.06</v>
      </c>
      <c r="M38" s="102">
        <v>0.16</v>
      </c>
      <c r="N38" s="102">
        <v>16</v>
      </c>
      <c r="O38" s="102">
        <v>0.3</v>
      </c>
      <c r="P38" s="102">
        <v>35.200000000000003</v>
      </c>
      <c r="Q38" s="102">
        <v>76.8</v>
      </c>
      <c r="R38" s="102">
        <v>20.8</v>
      </c>
      <c r="S38" s="102">
        <v>1.76</v>
      </c>
    </row>
    <row r="39" spans="1:19" ht="15" customHeight="1">
      <c r="A39" s="147" t="s">
        <v>130</v>
      </c>
      <c r="B39" s="98">
        <v>96</v>
      </c>
      <c r="C39" s="200">
        <v>130</v>
      </c>
      <c r="D39" s="22">
        <f t="shared" si="0"/>
        <v>12.48</v>
      </c>
      <c r="E39" s="7"/>
      <c r="F39" s="190">
        <v>193</v>
      </c>
      <c r="G39" s="22">
        <f t="shared" si="6"/>
        <v>25.09</v>
      </c>
      <c r="H39" s="185"/>
      <c r="I39" s="53"/>
      <c r="J39" s="22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47" t="s">
        <v>143</v>
      </c>
      <c r="B40" s="98">
        <v>96</v>
      </c>
      <c r="C40" s="200">
        <v>12</v>
      </c>
      <c r="D40" s="22"/>
      <c r="E40" s="7"/>
      <c r="F40" s="190">
        <v>41</v>
      </c>
      <c r="G40" s="22">
        <f t="shared" si="6"/>
        <v>0.49199999999999999</v>
      </c>
      <c r="H40" s="185"/>
      <c r="I40" s="53"/>
      <c r="J40" s="22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25.5">
      <c r="A41" s="147" t="s">
        <v>77</v>
      </c>
      <c r="B41" s="98">
        <v>96</v>
      </c>
      <c r="C41" s="200">
        <v>7.5</v>
      </c>
      <c r="D41" s="22">
        <f t="shared" si="0"/>
        <v>0.72</v>
      </c>
      <c r="E41" s="7"/>
      <c r="F41" s="190"/>
      <c r="G41" s="22">
        <f t="shared" si="6"/>
        <v>0</v>
      </c>
      <c r="H41" s="185"/>
      <c r="I41" s="53"/>
      <c r="J41" s="22"/>
      <c r="K41" s="22"/>
      <c r="L41" s="22"/>
      <c r="M41" s="22"/>
      <c r="N41" s="22"/>
      <c r="O41" s="22"/>
      <c r="P41" s="22"/>
      <c r="Q41" s="22"/>
      <c r="R41" s="22"/>
      <c r="S41" s="22"/>
    </row>
    <row r="42" spans="1:19" s="35" customFormat="1" ht="15" customHeight="1">
      <c r="A42" s="147" t="s">
        <v>58</v>
      </c>
      <c r="B42" s="98">
        <v>96</v>
      </c>
      <c r="C42" s="200">
        <v>18</v>
      </c>
      <c r="D42" s="22">
        <f t="shared" si="0"/>
        <v>1.728</v>
      </c>
      <c r="E42" s="7"/>
      <c r="F42" s="190">
        <v>60.97</v>
      </c>
      <c r="G42" s="22">
        <f t="shared" si="6"/>
        <v>1.0974600000000001</v>
      </c>
      <c r="H42" s="185"/>
      <c r="I42" s="53"/>
      <c r="J42" s="22"/>
      <c r="K42" s="22"/>
      <c r="L42" s="22"/>
      <c r="M42" s="22"/>
      <c r="N42" s="22"/>
      <c r="O42" s="22"/>
      <c r="P42" s="22"/>
      <c r="Q42" s="22"/>
      <c r="R42" s="22"/>
      <c r="S42" s="22"/>
    </row>
    <row r="43" spans="1:19" s="103" customFormat="1" ht="15" customHeight="1">
      <c r="A43" s="147" t="s">
        <v>41</v>
      </c>
      <c r="B43" s="98">
        <v>96</v>
      </c>
      <c r="C43" s="200">
        <v>7.5</v>
      </c>
      <c r="D43" s="22">
        <f t="shared" si="0"/>
        <v>0.72</v>
      </c>
      <c r="E43" s="7"/>
      <c r="F43" s="190">
        <v>450</v>
      </c>
      <c r="G43" s="22">
        <f t="shared" si="6"/>
        <v>3.375</v>
      </c>
      <c r="H43" s="185"/>
      <c r="I43" s="53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 s="35" customFormat="1" ht="15" customHeight="1">
      <c r="A44" s="147" t="s">
        <v>19</v>
      </c>
      <c r="B44" s="98">
        <v>96</v>
      </c>
      <c r="C44" s="200">
        <v>3</v>
      </c>
      <c r="D44" s="22">
        <f t="shared" si="0"/>
        <v>0.28799999999999998</v>
      </c>
      <c r="E44" s="7"/>
      <c r="F44" s="190">
        <v>16</v>
      </c>
      <c r="G44" s="22">
        <f t="shared" si="6"/>
        <v>4.8000000000000001E-2</v>
      </c>
      <c r="H44" s="185"/>
      <c r="I44" s="53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 ht="15" customHeight="1">
      <c r="A45" s="85" t="s">
        <v>25</v>
      </c>
      <c r="B45" s="98">
        <v>96</v>
      </c>
      <c r="C45" s="198">
        <v>4.5</v>
      </c>
      <c r="D45" s="8">
        <f t="shared" si="0"/>
        <v>0.432</v>
      </c>
      <c r="E45" s="6"/>
      <c r="F45" s="191">
        <v>117</v>
      </c>
      <c r="G45" s="22">
        <f t="shared" si="6"/>
        <v>0.52649999999999997</v>
      </c>
      <c r="H45" s="89"/>
      <c r="I45" s="88"/>
      <c r="J45" s="8"/>
      <c r="K45" s="8"/>
      <c r="L45" s="8"/>
      <c r="M45" s="8"/>
      <c r="N45" s="8"/>
      <c r="O45" s="8"/>
      <c r="P45" s="8"/>
      <c r="Q45" s="8"/>
      <c r="R45" s="8"/>
      <c r="S45" s="8"/>
    </row>
    <row r="46" spans="1:19" ht="15" customHeight="1">
      <c r="A46" s="97" t="s">
        <v>102</v>
      </c>
      <c r="B46" s="98">
        <v>96</v>
      </c>
      <c r="C46" s="101"/>
      <c r="D46" s="166"/>
      <c r="E46" s="101">
        <v>200</v>
      </c>
      <c r="F46" s="94"/>
      <c r="G46" s="81">
        <f>G47+G48+G49+G50+G51</f>
        <v>10.567049999999998</v>
      </c>
      <c r="H46" s="93">
        <v>3.37</v>
      </c>
      <c r="I46" s="102">
        <v>6.8</v>
      </c>
      <c r="J46" s="93">
        <v>18.3</v>
      </c>
      <c r="K46" s="102">
        <v>198</v>
      </c>
      <c r="L46" s="102">
        <v>0.2</v>
      </c>
      <c r="M46" s="102">
        <v>29</v>
      </c>
      <c r="N46" s="102"/>
      <c r="O46" s="102">
        <v>0.2</v>
      </c>
      <c r="P46" s="102">
        <v>24</v>
      </c>
      <c r="Q46" s="102">
        <v>108</v>
      </c>
      <c r="R46" s="102">
        <v>44</v>
      </c>
      <c r="S46" s="102">
        <v>1.6</v>
      </c>
    </row>
    <row r="47" spans="1:19" ht="15" customHeight="1">
      <c r="A47" s="11" t="s">
        <v>27</v>
      </c>
      <c r="B47" s="98">
        <v>96</v>
      </c>
      <c r="C47" s="12">
        <v>200</v>
      </c>
      <c r="D47" s="53">
        <f t="shared" ref="D47:D49" si="7">B47*C47/1000</f>
        <v>19.2</v>
      </c>
      <c r="E47" s="7"/>
      <c r="F47" s="52">
        <v>16.899999999999999</v>
      </c>
      <c r="G47" s="22">
        <f t="shared" ref="G47:G51" si="8">C47*F47/1000</f>
        <v>3.3799999999999994</v>
      </c>
      <c r="H47" s="52"/>
      <c r="I47" s="7"/>
      <c r="J47" s="52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1" t="s">
        <v>41</v>
      </c>
      <c r="B48" s="98">
        <v>96</v>
      </c>
      <c r="C48" s="12">
        <v>5</v>
      </c>
      <c r="D48" s="53">
        <f t="shared" si="7"/>
        <v>0.48</v>
      </c>
      <c r="E48" s="7"/>
      <c r="F48" s="52">
        <v>606.97</v>
      </c>
      <c r="G48" s="22">
        <f t="shared" si="8"/>
        <v>3.0348500000000005</v>
      </c>
      <c r="H48" s="52"/>
      <c r="I48" s="7"/>
      <c r="J48" s="52"/>
      <c r="K48" s="7"/>
      <c r="L48" s="7"/>
      <c r="M48" s="7"/>
      <c r="N48" s="7"/>
      <c r="O48" s="7"/>
      <c r="P48" s="7"/>
      <c r="Q48" s="7"/>
      <c r="R48" s="7"/>
      <c r="S48" s="7"/>
    </row>
    <row r="49" spans="1:38" ht="15" customHeight="1">
      <c r="A49" s="11" t="s">
        <v>19</v>
      </c>
      <c r="B49" s="98">
        <v>96</v>
      </c>
      <c r="C49" s="12">
        <v>2</v>
      </c>
      <c r="D49" s="53">
        <f t="shared" si="7"/>
        <v>0.192</v>
      </c>
      <c r="E49" s="7"/>
      <c r="F49" s="52">
        <v>16</v>
      </c>
      <c r="G49" s="22">
        <f t="shared" si="8"/>
        <v>3.2000000000000001E-2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38" ht="15" customHeight="1">
      <c r="A50" s="11" t="s">
        <v>37</v>
      </c>
      <c r="B50" s="98">
        <v>96</v>
      </c>
      <c r="C50" s="12">
        <v>2</v>
      </c>
      <c r="D50" s="53"/>
      <c r="E50" s="7"/>
      <c r="F50" s="52">
        <v>33</v>
      </c>
      <c r="G50" s="22">
        <f t="shared" si="8"/>
        <v>6.6000000000000003E-2</v>
      </c>
      <c r="H50" s="52"/>
      <c r="I50" s="7"/>
      <c r="J50" s="52"/>
      <c r="K50" s="7"/>
      <c r="L50" s="7"/>
      <c r="M50" s="7"/>
      <c r="N50" s="7"/>
      <c r="O50" s="7"/>
      <c r="P50" s="7"/>
      <c r="Q50" s="7"/>
      <c r="R50" s="7"/>
      <c r="S50" s="7"/>
      <c r="T50" s="206"/>
      <c r="U50" s="187"/>
      <c r="V50" s="55"/>
      <c r="W50" s="53"/>
      <c r="X50" s="52"/>
      <c r="Y50" s="53"/>
      <c r="Z50" s="53"/>
      <c r="AA50" s="53"/>
      <c r="AB50" s="53"/>
      <c r="AC50" s="53"/>
      <c r="AD50" s="53"/>
      <c r="AE50" s="53"/>
      <c r="AF50" s="53"/>
      <c r="AG50" s="53"/>
      <c r="AH50" s="53"/>
      <c r="AI50" s="53"/>
      <c r="AJ50" s="53"/>
      <c r="AK50" s="53"/>
      <c r="AL50" s="53"/>
    </row>
    <row r="51" spans="1:38" ht="15" customHeight="1">
      <c r="A51" s="10" t="s">
        <v>58</v>
      </c>
      <c r="B51" s="98">
        <v>96</v>
      </c>
      <c r="C51" s="9">
        <v>60</v>
      </c>
      <c r="D51" s="88">
        <f t="shared" ref="D51:D54" si="9">B51*C51/1000</f>
        <v>5.76</v>
      </c>
      <c r="E51" s="6"/>
      <c r="F51" s="4">
        <v>67.569999999999993</v>
      </c>
      <c r="G51" s="22">
        <f t="shared" si="8"/>
        <v>4.0541999999999998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  <c r="T51" s="206"/>
      <c r="U51" s="187"/>
      <c r="V51" s="55"/>
      <c r="W51" s="53"/>
      <c r="X51" s="52"/>
      <c r="Y51" s="53"/>
      <c r="Z51" s="53"/>
      <c r="AA51" s="53"/>
      <c r="AB51" s="53"/>
      <c r="AC51" s="53"/>
      <c r="AD51" s="53"/>
      <c r="AE51" s="53"/>
      <c r="AF51" s="53"/>
      <c r="AG51" s="53"/>
      <c r="AH51" s="53"/>
      <c r="AI51" s="53"/>
      <c r="AJ51" s="53"/>
      <c r="AK51" s="53"/>
      <c r="AL51" s="53"/>
    </row>
    <row r="52" spans="1:38" s="103" customFormat="1">
      <c r="A52" s="90" t="s">
        <v>299</v>
      </c>
      <c r="B52" s="98">
        <v>96</v>
      </c>
      <c r="C52" s="202"/>
      <c r="D52" s="100">
        <f t="shared" si="9"/>
        <v>0</v>
      </c>
      <c r="E52" s="101">
        <v>200</v>
      </c>
      <c r="F52" s="101"/>
      <c r="G52" s="102">
        <f>SUM(G53:G54)</f>
        <v>2.66</v>
      </c>
      <c r="H52" s="102">
        <v>1.1599999999999999</v>
      </c>
      <c r="I52" s="102">
        <v>0.3</v>
      </c>
      <c r="J52" s="102">
        <v>47.26</v>
      </c>
      <c r="K52" s="102">
        <v>128.18</v>
      </c>
      <c r="L52" s="102">
        <v>0.02</v>
      </c>
      <c r="M52" s="102">
        <v>0.8</v>
      </c>
      <c r="N52" s="102"/>
      <c r="O52" s="102">
        <v>0.2</v>
      </c>
      <c r="P52" s="102">
        <v>32.479999999999997</v>
      </c>
      <c r="Q52" s="102">
        <v>23.44</v>
      </c>
      <c r="R52" s="102">
        <v>33</v>
      </c>
      <c r="S52" s="102">
        <v>0.96</v>
      </c>
    </row>
    <row r="53" spans="1:38" s="103" customFormat="1">
      <c r="A53" s="147" t="s">
        <v>281</v>
      </c>
      <c r="B53" s="98">
        <v>96</v>
      </c>
      <c r="C53" s="200">
        <v>20</v>
      </c>
      <c r="D53" s="22">
        <f t="shared" si="9"/>
        <v>1.92</v>
      </c>
      <c r="E53" s="7"/>
      <c r="F53" s="22">
        <v>83</v>
      </c>
      <c r="G53" s="22">
        <f>C53*F53/1000</f>
        <v>1.66</v>
      </c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38" ht="15" customHeight="1">
      <c r="A54" s="85" t="s">
        <v>22</v>
      </c>
      <c r="B54" s="98">
        <v>96</v>
      </c>
      <c r="C54" s="198">
        <v>20</v>
      </c>
      <c r="D54" s="8">
        <f t="shared" si="9"/>
        <v>1.92</v>
      </c>
      <c r="E54" s="6"/>
      <c r="F54" s="22">
        <v>50</v>
      </c>
      <c r="G54" s="22">
        <f t="shared" ref="G54" si="10">C54*F54/1000</f>
        <v>1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38" s="103" customFormat="1" ht="15" customHeight="1">
      <c r="A55" s="97" t="s">
        <v>44</v>
      </c>
      <c r="B55" s="98">
        <v>96</v>
      </c>
      <c r="C55" s="99"/>
      <c r="D55" s="102"/>
      <c r="E55" s="101">
        <v>48</v>
      </c>
      <c r="F55" s="102"/>
      <c r="G55" s="102">
        <f>SUM(G56)</f>
        <v>1.968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112">
        <v>0.04</v>
      </c>
      <c r="M55" s="112"/>
      <c r="N55" s="112"/>
      <c r="O55" s="112">
        <v>0.36</v>
      </c>
      <c r="P55" s="112">
        <v>9.1999999999999993</v>
      </c>
      <c r="Q55" s="112">
        <v>42.4</v>
      </c>
      <c r="R55" s="112">
        <v>10</v>
      </c>
      <c r="S55" s="112">
        <v>1.24</v>
      </c>
    </row>
    <row r="56" spans="1:38" ht="15" customHeight="1">
      <c r="A56" s="10" t="s">
        <v>43</v>
      </c>
      <c r="B56" s="98">
        <v>96</v>
      </c>
      <c r="C56" s="9">
        <v>48</v>
      </c>
      <c r="D56" s="8">
        <f t="shared" si="0"/>
        <v>4.6079999999999997</v>
      </c>
      <c r="E56" s="6"/>
      <c r="F56" s="8">
        <v>41</v>
      </c>
      <c r="G56" s="8">
        <f>C56*F56/1000</f>
        <v>1.968</v>
      </c>
      <c r="H56" s="8"/>
      <c r="I56" s="8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38">
      <c r="A57" s="161"/>
      <c r="B57" s="162"/>
      <c r="C57" s="177"/>
      <c r="D57" s="164"/>
      <c r="E57" s="165"/>
      <c r="F57" s="186"/>
      <c r="G57" s="165"/>
      <c r="H57" s="23">
        <f t="shared" ref="H57:S57" si="11">SUM(H22:H56)</f>
        <v>39.72</v>
      </c>
      <c r="I57" s="23">
        <f t="shared" si="11"/>
        <v>47.339999999999989</v>
      </c>
      <c r="J57" s="23">
        <f t="shared" si="11"/>
        <v>194.07</v>
      </c>
      <c r="K57" s="23">
        <f t="shared" si="11"/>
        <v>1017.78</v>
      </c>
      <c r="L57" s="23">
        <f t="shared" si="11"/>
        <v>0.68</v>
      </c>
      <c r="M57" s="23">
        <f t="shared" si="11"/>
        <v>188.15</v>
      </c>
      <c r="N57" s="23">
        <f t="shared" si="11"/>
        <v>171</v>
      </c>
      <c r="O57" s="23">
        <f t="shared" si="11"/>
        <v>1.06</v>
      </c>
      <c r="P57" s="23">
        <f t="shared" si="11"/>
        <v>520.30000000000007</v>
      </c>
      <c r="Q57" s="23">
        <f t="shared" si="11"/>
        <v>590.91000000000008</v>
      </c>
      <c r="R57" s="23">
        <f t="shared" si="11"/>
        <v>302.72000000000003</v>
      </c>
      <c r="S57" s="23">
        <f t="shared" si="11"/>
        <v>55.660000000000004</v>
      </c>
    </row>
    <row r="58" spans="1:38">
      <c r="A58" s="132" t="s">
        <v>13</v>
      </c>
      <c r="B58" s="133">
        <v>96</v>
      </c>
      <c r="C58" s="134"/>
      <c r="D58" s="156"/>
      <c r="E58" s="134"/>
      <c r="F58" s="156"/>
      <c r="G58" s="134"/>
      <c r="H58" s="134"/>
      <c r="I58" s="134"/>
      <c r="J58" s="134"/>
      <c r="K58" s="135"/>
      <c r="L58" s="135"/>
      <c r="M58" s="135"/>
      <c r="N58" s="135"/>
      <c r="O58" s="135"/>
      <c r="P58" s="135"/>
      <c r="Q58" s="135"/>
      <c r="R58" s="135"/>
      <c r="S58" s="135"/>
    </row>
    <row r="59" spans="1:38">
      <c r="A59" s="90" t="s">
        <v>148</v>
      </c>
      <c r="B59" s="205">
        <v>96</v>
      </c>
      <c r="C59" s="148"/>
      <c r="D59" s="102"/>
      <c r="E59" s="94">
        <v>200</v>
      </c>
      <c r="F59" s="189"/>
      <c r="G59" s="81">
        <f>G60</f>
        <v>26.19</v>
      </c>
      <c r="H59" s="95">
        <v>0.51</v>
      </c>
      <c r="I59" s="93">
        <v>0.51</v>
      </c>
      <c r="J59" s="102">
        <v>13.5</v>
      </c>
      <c r="K59" s="102">
        <v>91</v>
      </c>
      <c r="L59" s="102">
        <v>0.02</v>
      </c>
      <c r="M59" s="102">
        <v>3.75</v>
      </c>
      <c r="N59" s="102"/>
      <c r="O59" s="102">
        <v>0.3</v>
      </c>
      <c r="P59" s="102">
        <v>14.25</v>
      </c>
      <c r="Q59" s="102">
        <v>12</v>
      </c>
      <c r="R59" s="102">
        <v>9</v>
      </c>
      <c r="S59" s="102">
        <v>1.73</v>
      </c>
    </row>
    <row r="60" spans="1:38">
      <c r="A60" s="85" t="s">
        <v>148</v>
      </c>
      <c r="B60" s="205">
        <v>96</v>
      </c>
      <c r="C60" s="87">
        <v>194</v>
      </c>
      <c r="D60" s="8">
        <f t="shared" ref="D60" si="12">B60*C60/1000</f>
        <v>18.623999999999999</v>
      </c>
      <c r="E60" s="4"/>
      <c r="F60" s="191">
        <v>135</v>
      </c>
      <c r="G60" s="8">
        <f t="shared" ref="G60" si="13">C60*F60/1000</f>
        <v>26.19</v>
      </c>
      <c r="H60" s="89"/>
      <c r="I60" s="8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38">
      <c r="A61" s="32" t="s">
        <v>59</v>
      </c>
      <c r="B61" s="205">
        <v>96</v>
      </c>
      <c r="C61" s="36"/>
      <c r="D61" s="81"/>
      <c r="E61" s="34">
        <v>18</v>
      </c>
      <c r="F61" s="101"/>
      <c r="G61" s="102">
        <f>SUM(G62)</f>
        <v>2.88</v>
      </c>
      <c r="H61" s="81">
        <v>6.96</v>
      </c>
      <c r="I61" s="81">
        <v>8.85</v>
      </c>
      <c r="J61" s="81"/>
      <c r="K61" s="81">
        <v>108</v>
      </c>
      <c r="L61" s="68">
        <v>0.05</v>
      </c>
      <c r="M61" s="68"/>
      <c r="N61" s="68"/>
      <c r="O61" s="68"/>
      <c r="P61" s="68">
        <v>8</v>
      </c>
      <c r="Q61" s="68">
        <v>42</v>
      </c>
      <c r="R61" s="68">
        <v>6</v>
      </c>
      <c r="S61" s="68">
        <v>0.6</v>
      </c>
    </row>
    <row r="62" spans="1:38">
      <c r="A62" s="10" t="s">
        <v>59</v>
      </c>
      <c r="B62" s="205">
        <v>96</v>
      </c>
      <c r="C62" s="9">
        <v>18</v>
      </c>
      <c r="D62" s="8">
        <f>B55*C62/1000</f>
        <v>1.728</v>
      </c>
      <c r="E62" s="6"/>
      <c r="F62" s="22">
        <v>160</v>
      </c>
      <c r="G62" s="22">
        <f>C62*F62/1000</f>
        <v>2.88</v>
      </c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38" ht="25.5">
      <c r="A63" s="97" t="s">
        <v>88</v>
      </c>
      <c r="B63" s="205">
        <v>96</v>
      </c>
      <c r="C63" s="108"/>
      <c r="D63" s="102"/>
      <c r="E63" s="101">
        <v>200</v>
      </c>
      <c r="F63" s="102"/>
      <c r="G63" s="102">
        <f>SUM(G64)</f>
        <v>14.257269999999998</v>
      </c>
      <c r="H63" s="102">
        <v>1.53</v>
      </c>
      <c r="I63" s="102">
        <v>0.34</v>
      </c>
      <c r="J63" s="102">
        <v>13.77</v>
      </c>
      <c r="K63" s="102">
        <v>61.2</v>
      </c>
      <c r="L63" s="95">
        <v>0.08</v>
      </c>
      <c r="M63" s="95">
        <v>2.6</v>
      </c>
      <c r="N63" s="95">
        <v>40</v>
      </c>
      <c r="O63" s="95"/>
      <c r="P63" s="95">
        <v>240</v>
      </c>
      <c r="Q63" s="95">
        <v>180</v>
      </c>
      <c r="R63" s="95">
        <v>28</v>
      </c>
      <c r="S63" s="95">
        <v>0.2</v>
      </c>
    </row>
    <row r="64" spans="1:38">
      <c r="A64" s="10" t="s">
        <v>89</v>
      </c>
      <c r="B64" s="205">
        <v>96</v>
      </c>
      <c r="C64" s="9">
        <v>211</v>
      </c>
      <c r="D64" s="8">
        <f t="shared" ref="D64" si="14">B64*C64/1000</f>
        <v>20.256</v>
      </c>
      <c r="E64" s="6"/>
      <c r="F64" s="22">
        <v>67.569999999999993</v>
      </c>
      <c r="G64" s="8">
        <f>C64*F64/1000</f>
        <v>14.257269999999998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>
      <c r="A65" s="161"/>
      <c r="B65" s="264">
        <v>96</v>
      </c>
      <c r="C65" s="177"/>
      <c r="D65" s="164"/>
      <c r="E65" s="165"/>
      <c r="F65" s="165"/>
      <c r="G65" s="165"/>
      <c r="H65" s="23">
        <f>SUM(H59:H63)</f>
        <v>9</v>
      </c>
      <c r="I65" s="23">
        <f t="shared" ref="I65:S65" si="15">SUM(I59:I63)</f>
        <v>9.6999999999999993</v>
      </c>
      <c r="J65" s="23">
        <f t="shared" si="15"/>
        <v>27.27</v>
      </c>
      <c r="K65" s="23">
        <f t="shared" si="15"/>
        <v>260.2</v>
      </c>
      <c r="L65" s="23">
        <f t="shared" si="15"/>
        <v>0.15000000000000002</v>
      </c>
      <c r="M65" s="23">
        <f t="shared" si="15"/>
        <v>6.35</v>
      </c>
      <c r="N65" s="23">
        <f t="shared" si="15"/>
        <v>40</v>
      </c>
      <c r="O65" s="23">
        <f t="shared" si="15"/>
        <v>0.3</v>
      </c>
      <c r="P65" s="23">
        <f t="shared" si="15"/>
        <v>262.25</v>
      </c>
      <c r="Q65" s="23">
        <f t="shared" si="15"/>
        <v>234</v>
      </c>
      <c r="R65" s="23">
        <f t="shared" si="15"/>
        <v>43</v>
      </c>
      <c r="S65" s="23">
        <f t="shared" si="15"/>
        <v>2.5300000000000002</v>
      </c>
    </row>
    <row r="66" spans="1:19">
      <c r="A66" s="56"/>
      <c r="B66" s="56"/>
      <c r="C66" s="56"/>
      <c r="D66" s="56"/>
      <c r="E66" s="56"/>
      <c r="F66" s="57" t="s">
        <v>46</v>
      </c>
      <c r="G66" s="49">
        <f>E68*E69</f>
        <v>19324.790738999996</v>
      </c>
      <c r="H66" s="153">
        <f t="shared" ref="H66:S66" si="16">H20+H57+H65</f>
        <v>71.58</v>
      </c>
      <c r="I66" s="153">
        <f t="shared" si="16"/>
        <v>74.61</v>
      </c>
      <c r="J66" s="153">
        <f t="shared" si="16"/>
        <v>278.47999999999996</v>
      </c>
      <c r="K66" s="153">
        <f t="shared" si="16"/>
        <v>1897.5800000000002</v>
      </c>
      <c r="L66" s="153">
        <f t="shared" si="16"/>
        <v>1.31</v>
      </c>
      <c r="M66" s="153">
        <f t="shared" si="16"/>
        <v>197.87</v>
      </c>
      <c r="N66" s="153">
        <f t="shared" si="16"/>
        <v>282.60000000000002</v>
      </c>
      <c r="O66" s="153">
        <f t="shared" si="16"/>
        <v>2.41</v>
      </c>
      <c r="P66" s="153">
        <f t="shared" si="16"/>
        <v>1045.02</v>
      </c>
      <c r="Q66" s="153">
        <f t="shared" si="16"/>
        <v>1128.4100000000001</v>
      </c>
      <c r="R66" s="153">
        <f t="shared" si="16"/>
        <v>418.25</v>
      </c>
      <c r="S66" s="153">
        <f t="shared" si="16"/>
        <v>62.440000000000005</v>
      </c>
    </row>
    <row r="68" spans="1:19">
      <c r="A68" s="2" t="s">
        <v>47</v>
      </c>
      <c r="E68" s="175">
        <v>138</v>
      </c>
      <c r="F68" s="2" t="s">
        <v>48</v>
      </c>
    </row>
    <row r="69" spans="1:19">
      <c r="A69" s="2" t="s">
        <v>49</v>
      </c>
      <c r="E69" s="174">
        <f>SUM(G9+G16+G18+G22+G29+G38+G46+G52+G59+G55+G63)</f>
        <v>140.03471549999998</v>
      </c>
      <c r="F69" s="2" t="s">
        <v>50</v>
      </c>
    </row>
    <row r="71" spans="1:19">
      <c r="A71" s="2" t="s">
        <v>262</v>
      </c>
      <c r="B71" s="3" t="s">
        <v>292</v>
      </c>
      <c r="E71" s="2" t="s">
        <v>51</v>
      </c>
      <c r="H71" s="3"/>
      <c r="I7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19685039370078741" bottom="0" header="0.31496062992125984" footer="0.31496062992125984"/>
  <pageSetup paperSize="9" scale="47" orientation="portrait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Z66"/>
  <sheetViews>
    <sheetView view="pageBreakPreview" topLeftCell="A19" zoomScale="93" zoomScaleNormal="110" zoomScaleSheetLayoutView="93" workbookViewId="0">
      <selection activeCell="H29" sqref="H29:S29"/>
    </sheetView>
  </sheetViews>
  <sheetFormatPr defaultColWidth="8.85546875" defaultRowHeight="12.75"/>
  <cols>
    <col min="1" max="1" width="19.140625" style="2" bestFit="1" customWidth="1"/>
    <col min="2" max="6" width="9.7109375" style="2" customWidth="1"/>
    <col min="7" max="7" width="12.5703125" style="2" customWidth="1"/>
    <col min="8" max="10" width="9.7109375" style="2" customWidth="1"/>
    <col min="11" max="11" width="10.14062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>
      <c r="E6" s="211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6.25" customHeight="1">
      <c r="A9" s="90" t="s">
        <v>126</v>
      </c>
      <c r="B9" s="98">
        <v>155</v>
      </c>
      <c r="C9" s="199"/>
      <c r="D9" s="94"/>
      <c r="E9" s="101" t="s">
        <v>157</v>
      </c>
      <c r="F9" s="94"/>
      <c r="G9" s="102">
        <f>G10+G11+G12+G13+G14+G15</f>
        <v>15.1227</v>
      </c>
      <c r="H9" s="94">
        <v>7.51</v>
      </c>
      <c r="I9" s="101">
        <v>11.72</v>
      </c>
      <c r="J9" s="94">
        <v>0.37</v>
      </c>
      <c r="K9" s="101">
        <v>285</v>
      </c>
      <c r="L9" s="101">
        <v>0.4</v>
      </c>
      <c r="M9" s="101">
        <v>1.9</v>
      </c>
      <c r="N9" s="101">
        <v>71.599999999999994</v>
      </c>
      <c r="O9" s="101">
        <v>0.4</v>
      </c>
      <c r="P9" s="101">
        <v>92.3</v>
      </c>
      <c r="Q9" s="101">
        <v>128</v>
      </c>
      <c r="R9" s="101">
        <v>26.7</v>
      </c>
      <c r="S9" s="101">
        <v>1.3</v>
      </c>
    </row>
    <row r="10" spans="1:19" ht="15" customHeight="1">
      <c r="A10" s="147" t="s">
        <v>58</v>
      </c>
      <c r="B10" s="98">
        <v>155</v>
      </c>
      <c r="C10" s="200">
        <v>100</v>
      </c>
      <c r="D10" s="53">
        <f>B10*C10/1000</f>
        <v>15.5</v>
      </c>
      <c r="E10" s="7"/>
      <c r="F10" s="53">
        <v>67.569999999999993</v>
      </c>
      <c r="G10" s="22">
        <f>C10*F10/1000</f>
        <v>6.7569999999999988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>
      <c r="A11" s="147" t="s">
        <v>41</v>
      </c>
      <c r="B11" s="98">
        <v>155</v>
      </c>
      <c r="C11" s="200">
        <v>10</v>
      </c>
      <c r="D11" s="53">
        <f t="shared" ref="D11:D56" si="0">B11*C11/1000</f>
        <v>1.55</v>
      </c>
      <c r="E11" s="7"/>
      <c r="F11" s="53">
        <v>606.97</v>
      </c>
      <c r="G11" s="22">
        <f t="shared" ref="G11:G15" si="1">C11*F11/1000</f>
        <v>6.069700000000001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155</v>
      </c>
      <c r="C12" s="200">
        <v>6</v>
      </c>
      <c r="D12" s="53">
        <f t="shared" si="0"/>
        <v>0.93</v>
      </c>
      <c r="E12" s="7"/>
      <c r="F12" s="53">
        <v>50</v>
      </c>
      <c r="G12" s="22">
        <f t="shared" si="1"/>
        <v>0.3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127</v>
      </c>
      <c r="B13" s="98">
        <v>155</v>
      </c>
      <c r="C13" s="200">
        <v>14</v>
      </c>
      <c r="D13" s="53"/>
      <c r="E13" s="7"/>
      <c r="F13" s="53">
        <v>86</v>
      </c>
      <c r="G13" s="22">
        <f t="shared" si="1"/>
        <v>1.204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ht="15" customHeight="1">
      <c r="A14" s="147" t="s">
        <v>101</v>
      </c>
      <c r="B14" s="98">
        <v>155</v>
      </c>
      <c r="C14" s="200">
        <v>19</v>
      </c>
      <c r="D14" s="53">
        <f t="shared" si="0"/>
        <v>2.9449999999999998</v>
      </c>
      <c r="E14" s="7"/>
      <c r="F14" s="53">
        <v>40</v>
      </c>
      <c r="G14" s="22">
        <f t="shared" si="1"/>
        <v>0.76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35" customFormat="1" ht="15" customHeight="1">
      <c r="A15" s="147" t="s">
        <v>19</v>
      </c>
      <c r="B15" s="98">
        <v>155</v>
      </c>
      <c r="C15" s="200">
        <v>2</v>
      </c>
      <c r="D15" s="53">
        <f t="shared" si="0"/>
        <v>0.31</v>
      </c>
      <c r="E15" s="7"/>
      <c r="F15" s="53">
        <v>16</v>
      </c>
      <c r="G15" s="22">
        <f t="shared" si="1"/>
        <v>3.2000000000000001E-2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s="103" customFormat="1">
      <c r="A16" s="90" t="s">
        <v>275</v>
      </c>
      <c r="B16" s="98">
        <v>155</v>
      </c>
      <c r="C16" s="202"/>
      <c r="D16" s="93"/>
      <c r="E16" s="101">
        <v>200</v>
      </c>
      <c r="F16" s="93"/>
      <c r="G16" s="102">
        <f>G17</f>
        <v>19.309999999999999</v>
      </c>
      <c r="H16" s="93">
        <v>3.17</v>
      </c>
      <c r="I16" s="102">
        <v>2.68</v>
      </c>
      <c r="J16" s="93">
        <v>28.27</v>
      </c>
      <c r="K16" s="102">
        <v>100.8</v>
      </c>
      <c r="L16" s="102">
        <v>0.03</v>
      </c>
      <c r="M16" s="102">
        <v>1.47</v>
      </c>
      <c r="N16" s="102"/>
      <c r="O16" s="102"/>
      <c r="P16" s="102">
        <v>158.66999999999999</v>
      </c>
      <c r="Q16" s="102">
        <v>132</v>
      </c>
      <c r="R16" s="102">
        <v>29.33</v>
      </c>
      <c r="S16" s="102">
        <v>2.4</v>
      </c>
    </row>
    <row r="17" spans="1:19" ht="15" customHeight="1">
      <c r="A17" s="147" t="s">
        <v>275</v>
      </c>
      <c r="B17" s="98">
        <v>155</v>
      </c>
      <c r="C17" s="200">
        <v>200</v>
      </c>
      <c r="D17" s="53">
        <f t="shared" ref="D17" si="2">B17*C17/1000</f>
        <v>31</v>
      </c>
      <c r="E17" s="7"/>
      <c r="F17" s="53">
        <v>96.55</v>
      </c>
      <c r="G17" s="22">
        <f>C17*F17/1000</f>
        <v>19.309999999999999</v>
      </c>
      <c r="H17" s="53"/>
      <c r="I17" s="22"/>
      <c r="J17" s="53"/>
      <c r="K17" s="22"/>
      <c r="L17" s="22"/>
      <c r="M17" s="22"/>
      <c r="N17" s="22"/>
      <c r="O17" s="22"/>
      <c r="P17" s="22"/>
      <c r="Q17" s="22"/>
      <c r="R17" s="22"/>
      <c r="S17" s="22"/>
    </row>
    <row r="18" spans="1:19" s="103" customFormat="1">
      <c r="A18" s="97" t="s">
        <v>143</v>
      </c>
      <c r="B18" s="98">
        <v>155</v>
      </c>
      <c r="C18" s="108"/>
      <c r="D18" s="93"/>
      <c r="E18" s="101">
        <v>120</v>
      </c>
      <c r="F18" s="93"/>
      <c r="G18" s="81">
        <f>G19</f>
        <v>4.92</v>
      </c>
      <c r="H18" s="101">
        <v>12.18</v>
      </c>
      <c r="I18" s="101">
        <v>3.17</v>
      </c>
      <c r="J18" s="101">
        <v>28.5</v>
      </c>
      <c r="K18" s="102">
        <v>363</v>
      </c>
      <c r="L18" s="102">
        <v>0.05</v>
      </c>
      <c r="M18" s="102"/>
      <c r="N18" s="102"/>
      <c r="O18" s="102">
        <v>0.65</v>
      </c>
      <c r="P18" s="102">
        <v>11.5</v>
      </c>
      <c r="Q18" s="102">
        <v>43.5</v>
      </c>
      <c r="R18" s="102">
        <v>16.5</v>
      </c>
      <c r="S18" s="102">
        <v>0.55000000000000004</v>
      </c>
    </row>
    <row r="19" spans="1:19" ht="15" customHeight="1">
      <c r="A19" s="10" t="s">
        <v>143</v>
      </c>
      <c r="B19" s="98">
        <v>155</v>
      </c>
      <c r="C19" s="9">
        <v>120</v>
      </c>
      <c r="D19" s="88">
        <f t="shared" si="0"/>
        <v>18.600000000000001</v>
      </c>
      <c r="E19" s="6"/>
      <c r="F19" s="88">
        <v>41</v>
      </c>
      <c r="G19" s="8">
        <f>C19*F19/1000</f>
        <v>4.92</v>
      </c>
      <c r="H19" s="4"/>
      <c r="I19" s="6"/>
      <c r="J19" s="4"/>
      <c r="K19" s="6"/>
      <c r="L19" s="6"/>
      <c r="M19" s="6"/>
      <c r="N19" s="6"/>
      <c r="O19" s="6"/>
      <c r="P19" s="6"/>
      <c r="Q19" s="6"/>
      <c r="R19" s="6"/>
      <c r="S19" s="6"/>
    </row>
    <row r="20" spans="1:19" s="103" customFormat="1">
      <c r="A20" s="161"/>
      <c r="B20" s="162"/>
      <c r="C20" s="177"/>
      <c r="D20" s="164"/>
      <c r="E20" s="165"/>
      <c r="F20" s="186"/>
      <c r="G20" s="8"/>
      <c r="H20" s="23">
        <f t="shared" ref="H20:S20" si="3">SUM(H9:H19)</f>
        <v>22.86</v>
      </c>
      <c r="I20" s="23">
        <f t="shared" si="3"/>
        <v>17.57</v>
      </c>
      <c r="J20" s="23">
        <f t="shared" si="3"/>
        <v>57.14</v>
      </c>
      <c r="K20" s="23">
        <f t="shared" si="3"/>
        <v>748.8</v>
      </c>
      <c r="L20" s="23">
        <f t="shared" si="3"/>
        <v>0.48000000000000004</v>
      </c>
      <c r="M20" s="23">
        <f t="shared" si="3"/>
        <v>3.37</v>
      </c>
      <c r="N20" s="23">
        <f t="shared" si="3"/>
        <v>71.599999999999994</v>
      </c>
      <c r="O20" s="23">
        <f t="shared" si="3"/>
        <v>1.05</v>
      </c>
      <c r="P20" s="23">
        <f t="shared" si="3"/>
        <v>262.46999999999997</v>
      </c>
      <c r="Q20" s="23">
        <f t="shared" si="3"/>
        <v>303.5</v>
      </c>
      <c r="R20" s="23">
        <f t="shared" si="3"/>
        <v>72.53</v>
      </c>
      <c r="S20" s="23">
        <f t="shared" si="3"/>
        <v>4.25</v>
      </c>
    </row>
    <row r="21" spans="1:19" ht="15" customHeight="1">
      <c r="A21" s="132" t="s">
        <v>12</v>
      </c>
      <c r="B21" s="133">
        <f>B8</f>
        <v>155</v>
      </c>
      <c r="C21" s="134"/>
      <c r="D21" s="156"/>
      <c r="E21" s="134"/>
      <c r="F21" s="156"/>
      <c r="G21" s="192"/>
      <c r="H21" s="134"/>
      <c r="I21" s="134"/>
      <c r="J21" s="134"/>
      <c r="K21" s="135"/>
      <c r="L21" s="135"/>
      <c r="M21" s="135"/>
      <c r="N21" s="135"/>
      <c r="O21" s="135"/>
      <c r="P21" s="135"/>
      <c r="Q21" s="135"/>
      <c r="R21" s="135"/>
      <c r="S21" s="135"/>
    </row>
    <row r="22" spans="1:19" ht="27.75" customHeight="1">
      <c r="A22" s="90" t="s">
        <v>163</v>
      </c>
      <c r="B22" s="98">
        <v>155</v>
      </c>
      <c r="C22" s="202"/>
      <c r="D22" s="102"/>
      <c r="E22" s="101">
        <v>100</v>
      </c>
      <c r="F22" s="189"/>
      <c r="G22" s="81">
        <f>G23+G24+G25+G26+G27+G28</f>
        <v>5.0868355000000003</v>
      </c>
      <c r="H22" s="95">
        <v>1.39</v>
      </c>
      <c r="I22" s="93">
        <v>2.37</v>
      </c>
      <c r="J22" s="102">
        <v>3.96</v>
      </c>
      <c r="K22" s="102">
        <v>39.6</v>
      </c>
      <c r="L22" s="102">
        <v>0.32</v>
      </c>
      <c r="M22" s="102">
        <v>155.19</v>
      </c>
      <c r="N22" s="102">
        <v>155</v>
      </c>
      <c r="O22" s="102"/>
      <c r="P22" s="102">
        <v>331.42</v>
      </c>
      <c r="Q22" s="102">
        <v>290.17</v>
      </c>
      <c r="R22" s="102">
        <v>172.82</v>
      </c>
      <c r="S22" s="102"/>
    </row>
    <row r="23" spans="1:19" ht="15" customHeight="1">
      <c r="A23" s="147" t="s">
        <v>147</v>
      </c>
      <c r="B23" s="98">
        <v>155</v>
      </c>
      <c r="C23" s="200">
        <v>23</v>
      </c>
      <c r="D23" s="22">
        <f t="shared" ref="D23:D28" si="4">B23*C23/1000</f>
        <v>3.5649999999999999</v>
      </c>
      <c r="E23" s="7"/>
      <c r="F23" s="190">
        <v>18.399999999999999</v>
      </c>
      <c r="G23" s="22">
        <f t="shared" ref="G23:G28" si="5">C23*F23/1000</f>
        <v>0.42319999999999997</v>
      </c>
      <c r="H23" s="185"/>
      <c r="I23" s="53"/>
      <c r="J23" s="22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15" customHeight="1">
      <c r="A24" s="147" t="s">
        <v>28</v>
      </c>
      <c r="B24" s="98">
        <v>155</v>
      </c>
      <c r="C24" s="200">
        <v>16</v>
      </c>
      <c r="D24" s="22">
        <f t="shared" si="4"/>
        <v>2.48</v>
      </c>
      <c r="E24" s="7"/>
      <c r="F24" s="190">
        <v>22.4</v>
      </c>
      <c r="G24" s="22">
        <f t="shared" si="5"/>
        <v>0.3584</v>
      </c>
      <c r="H24" s="185"/>
      <c r="I24" s="53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147" t="s">
        <v>164</v>
      </c>
      <c r="B25" s="98">
        <v>155</v>
      </c>
      <c r="C25" s="200">
        <v>39</v>
      </c>
      <c r="D25" s="22">
        <f t="shared" si="4"/>
        <v>6.0449999999999999</v>
      </c>
      <c r="E25" s="7"/>
      <c r="F25" s="190">
        <v>18.3</v>
      </c>
      <c r="G25" s="22">
        <f t="shared" si="5"/>
        <v>0.7137</v>
      </c>
      <c r="H25" s="185"/>
      <c r="I25" s="53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15" customHeight="1">
      <c r="A26" s="147" t="s">
        <v>165</v>
      </c>
      <c r="B26" s="98">
        <v>155</v>
      </c>
      <c r="C26" s="200">
        <v>47</v>
      </c>
      <c r="D26" s="22">
        <f t="shared" si="4"/>
        <v>7.2850000000000001</v>
      </c>
      <c r="E26" s="7"/>
      <c r="F26" s="190">
        <v>67.900000000000006</v>
      </c>
      <c r="G26" s="22">
        <f t="shared" si="5"/>
        <v>3.1913</v>
      </c>
      <c r="H26" s="185"/>
      <c r="I26" s="53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47" t="s">
        <v>34</v>
      </c>
      <c r="B27" s="98">
        <v>155</v>
      </c>
      <c r="C27" s="200">
        <v>1E-3</v>
      </c>
      <c r="D27" s="22">
        <f t="shared" si="4"/>
        <v>1.55E-4</v>
      </c>
      <c r="E27" s="7"/>
      <c r="F27" s="190">
        <v>235.5</v>
      </c>
      <c r="G27" s="22">
        <f t="shared" si="5"/>
        <v>2.3550000000000001E-4</v>
      </c>
      <c r="H27" s="185"/>
      <c r="I27" s="53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85" t="s">
        <v>22</v>
      </c>
      <c r="B28" s="98">
        <v>155</v>
      </c>
      <c r="C28" s="198">
        <v>8</v>
      </c>
      <c r="D28" s="8">
        <f t="shared" si="4"/>
        <v>1.24</v>
      </c>
      <c r="E28" s="6"/>
      <c r="F28" s="191">
        <v>50</v>
      </c>
      <c r="G28" s="22">
        <f t="shared" si="5"/>
        <v>0.4</v>
      </c>
      <c r="H28" s="89"/>
      <c r="I28" s="88"/>
      <c r="J28" s="8"/>
      <c r="K28" s="8"/>
      <c r="L28" s="8"/>
      <c r="M28" s="8"/>
      <c r="N28" s="8"/>
      <c r="O28" s="8"/>
      <c r="P28" s="8"/>
      <c r="Q28" s="8"/>
      <c r="R28" s="8"/>
      <c r="S28" s="8"/>
    </row>
    <row r="29" spans="1:19" s="103" customFormat="1" ht="51">
      <c r="A29" s="90" t="s">
        <v>146</v>
      </c>
      <c r="B29" s="98">
        <v>155</v>
      </c>
      <c r="C29" s="202"/>
      <c r="D29" s="102"/>
      <c r="E29" s="101" t="s">
        <v>62</v>
      </c>
      <c r="F29" s="189"/>
      <c r="G29" s="81">
        <f>G30+G31+G32+G33+G34+G35+G36+G37</f>
        <v>10.580199999999998</v>
      </c>
      <c r="H29" s="101">
        <v>10.039999999999999</v>
      </c>
      <c r="I29" s="101">
        <v>5.96</v>
      </c>
      <c r="J29" s="101">
        <v>23.16</v>
      </c>
      <c r="K29" s="101">
        <v>175</v>
      </c>
      <c r="L29" s="101">
        <v>0.04</v>
      </c>
      <c r="M29" s="101">
        <v>3</v>
      </c>
      <c r="N29" s="101"/>
      <c r="O29" s="101"/>
      <c r="P29" s="101">
        <v>88</v>
      </c>
      <c r="Q29" s="101">
        <v>50.1</v>
      </c>
      <c r="R29" s="101">
        <v>22.1</v>
      </c>
      <c r="S29" s="101">
        <v>50.1</v>
      </c>
    </row>
    <row r="30" spans="1:19" s="124" customFormat="1">
      <c r="A30" s="147" t="s">
        <v>35</v>
      </c>
      <c r="B30" s="98">
        <v>155</v>
      </c>
      <c r="C30" s="200">
        <v>5</v>
      </c>
      <c r="D30" s="22">
        <f t="shared" si="0"/>
        <v>0.77500000000000002</v>
      </c>
      <c r="E30" s="7"/>
      <c r="F30" s="190">
        <v>86</v>
      </c>
      <c r="G30" s="22">
        <f t="shared" ref="G30:G45" si="6">C30*F30/1000</f>
        <v>0.43</v>
      </c>
      <c r="H30" s="185"/>
      <c r="I30" s="53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 s="103" customFormat="1">
      <c r="A31" s="147" t="s">
        <v>27</v>
      </c>
      <c r="B31" s="98">
        <v>155</v>
      </c>
      <c r="C31" s="200">
        <v>100</v>
      </c>
      <c r="D31" s="22">
        <f t="shared" si="0"/>
        <v>15.5</v>
      </c>
      <c r="E31" s="7"/>
      <c r="F31" s="190">
        <v>16.899999999999999</v>
      </c>
      <c r="G31" s="22">
        <f t="shared" si="6"/>
        <v>1.6899999999999997</v>
      </c>
      <c r="H31" s="185"/>
      <c r="I31" s="53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15" customHeight="1">
      <c r="A32" s="147" t="s">
        <v>36</v>
      </c>
      <c r="B32" s="98">
        <v>155</v>
      </c>
      <c r="C32" s="200">
        <v>12</v>
      </c>
      <c r="D32" s="22">
        <f t="shared" si="0"/>
        <v>1.86</v>
      </c>
      <c r="E32" s="7"/>
      <c r="F32" s="190">
        <v>24</v>
      </c>
      <c r="G32" s="22">
        <f t="shared" si="6"/>
        <v>0.28799999999999998</v>
      </c>
      <c r="H32" s="185"/>
      <c r="I32" s="53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130</v>
      </c>
      <c r="B33" s="98">
        <v>155</v>
      </c>
      <c r="C33" s="200">
        <v>46</v>
      </c>
      <c r="D33" s="22">
        <f t="shared" si="0"/>
        <v>7.13</v>
      </c>
      <c r="E33" s="7"/>
      <c r="F33" s="190">
        <v>163</v>
      </c>
      <c r="G33" s="22">
        <f t="shared" si="6"/>
        <v>7.4980000000000002</v>
      </c>
      <c r="H33" s="185"/>
      <c r="I33" s="53"/>
      <c r="J33" s="22"/>
      <c r="K33" s="22"/>
      <c r="L33" s="22"/>
      <c r="M33" s="22"/>
      <c r="N33" s="22"/>
      <c r="O33" s="22"/>
      <c r="P33" s="22"/>
      <c r="Q33" s="22"/>
      <c r="R33" s="22"/>
      <c r="S33" s="22"/>
    </row>
    <row r="34" spans="1:19" s="35" customFormat="1">
      <c r="A34" s="147" t="s">
        <v>28</v>
      </c>
      <c r="B34" s="98">
        <v>155</v>
      </c>
      <c r="C34" s="200">
        <v>13</v>
      </c>
      <c r="D34" s="22">
        <f t="shared" si="0"/>
        <v>2.0150000000000001</v>
      </c>
      <c r="E34" s="7"/>
      <c r="F34" s="190">
        <v>22.4</v>
      </c>
      <c r="G34" s="22">
        <f t="shared" si="6"/>
        <v>0.29120000000000001</v>
      </c>
      <c r="H34" s="185"/>
      <c r="I34" s="53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106</v>
      </c>
      <c r="B35" s="98">
        <v>155</v>
      </c>
      <c r="C35" s="200">
        <v>5.0000000000000001E-4</v>
      </c>
      <c r="D35" s="22">
        <f t="shared" si="0"/>
        <v>7.75E-5</v>
      </c>
      <c r="E35" s="7"/>
      <c r="F35" s="190"/>
      <c r="G35" s="22">
        <f t="shared" si="6"/>
        <v>0</v>
      </c>
      <c r="H35" s="185"/>
      <c r="I35" s="53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 ht="15" customHeight="1">
      <c r="A36" s="147" t="s">
        <v>19</v>
      </c>
      <c r="B36" s="98">
        <v>155</v>
      </c>
      <c r="C36" s="200">
        <v>2</v>
      </c>
      <c r="D36" s="22">
        <f t="shared" si="0"/>
        <v>0.31</v>
      </c>
      <c r="E36" s="7"/>
      <c r="F36" s="190">
        <v>16</v>
      </c>
      <c r="G36" s="22">
        <f t="shared" si="6"/>
        <v>3.2000000000000001E-2</v>
      </c>
      <c r="H36" s="185"/>
      <c r="I36" s="53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85" t="s">
        <v>25</v>
      </c>
      <c r="B37" s="98">
        <v>155</v>
      </c>
      <c r="C37" s="198">
        <v>3</v>
      </c>
      <c r="D37" s="8">
        <f t="shared" si="0"/>
        <v>0.46500000000000002</v>
      </c>
      <c r="E37" s="6"/>
      <c r="F37" s="191">
        <v>117</v>
      </c>
      <c r="G37" s="22">
        <f t="shared" si="6"/>
        <v>0.35099999999999998</v>
      </c>
      <c r="H37" s="89"/>
      <c r="I37" s="88"/>
      <c r="J37" s="8"/>
      <c r="K37" s="8"/>
      <c r="L37" s="8"/>
      <c r="M37" s="8"/>
      <c r="N37" s="8"/>
      <c r="O37" s="8"/>
      <c r="P37" s="8"/>
      <c r="Q37" s="8"/>
      <c r="R37" s="8"/>
      <c r="S37" s="8"/>
    </row>
    <row r="38" spans="1:19" s="103" customFormat="1" ht="24" customHeight="1">
      <c r="A38" s="90" t="s">
        <v>104</v>
      </c>
      <c r="B38" s="98">
        <v>155</v>
      </c>
      <c r="C38" s="202"/>
      <c r="D38" s="102"/>
      <c r="E38" s="101">
        <v>75</v>
      </c>
      <c r="F38" s="189"/>
      <c r="G38" s="81">
        <f>G39+G40+G41+G42+G43+G44+G45</f>
        <v>15.716459999999998</v>
      </c>
      <c r="H38" s="95">
        <v>15.3</v>
      </c>
      <c r="I38" s="93">
        <v>29.4</v>
      </c>
      <c r="J38" s="102">
        <v>57.06</v>
      </c>
      <c r="K38" s="102">
        <v>291</v>
      </c>
      <c r="L38" s="102">
        <v>0.06</v>
      </c>
      <c r="M38" s="102">
        <v>0.16</v>
      </c>
      <c r="N38" s="102">
        <v>16</v>
      </c>
      <c r="O38" s="102">
        <v>0.3</v>
      </c>
      <c r="P38" s="102">
        <v>35.200000000000003</v>
      </c>
      <c r="Q38" s="102">
        <v>76.8</v>
      </c>
      <c r="R38" s="102">
        <v>20.8</v>
      </c>
      <c r="S38" s="102">
        <v>1.76</v>
      </c>
    </row>
    <row r="39" spans="1:19" ht="15" customHeight="1">
      <c r="A39" s="147" t="s">
        <v>105</v>
      </c>
      <c r="B39" s="98">
        <v>155</v>
      </c>
      <c r="C39" s="200">
        <v>66</v>
      </c>
      <c r="D39" s="22">
        <f t="shared" si="0"/>
        <v>10.23</v>
      </c>
      <c r="E39" s="7"/>
      <c r="F39" s="190">
        <v>163</v>
      </c>
      <c r="G39" s="22">
        <f t="shared" si="6"/>
        <v>10.757999999999999</v>
      </c>
      <c r="H39" s="185"/>
      <c r="I39" s="53"/>
      <c r="J39" s="22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47" t="s">
        <v>143</v>
      </c>
      <c r="B40" s="98">
        <v>155</v>
      </c>
      <c r="C40" s="200">
        <v>8</v>
      </c>
      <c r="D40" s="22"/>
      <c r="E40" s="7"/>
      <c r="F40" s="190">
        <v>41</v>
      </c>
      <c r="G40" s="22">
        <f t="shared" si="6"/>
        <v>0.32800000000000001</v>
      </c>
      <c r="H40" s="185"/>
      <c r="I40" s="53"/>
      <c r="J40" s="22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25.5">
      <c r="A41" s="147" t="s">
        <v>77</v>
      </c>
      <c r="B41" s="98">
        <v>155</v>
      </c>
      <c r="C41" s="200">
        <v>5</v>
      </c>
      <c r="D41" s="22">
        <f t="shared" si="0"/>
        <v>0.77500000000000002</v>
      </c>
      <c r="E41" s="7"/>
      <c r="F41" s="190"/>
      <c r="G41" s="22">
        <f t="shared" si="6"/>
        <v>0</v>
      </c>
      <c r="H41" s="185"/>
      <c r="I41" s="53"/>
      <c r="J41" s="22"/>
      <c r="K41" s="22"/>
      <c r="L41" s="22"/>
      <c r="M41" s="22"/>
      <c r="N41" s="22"/>
      <c r="O41" s="22"/>
      <c r="P41" s="22"/>
      <c r="Q41" s="22"/>
      <c r="R41" s="22"/>
      <c r="S41" s="22"/>
    </row>
    <row r="42" spans="1:19" s="35" customFormat="1" ht="15" customHeight="1">
      <c r="A42" s="147" t="s">
        <v>58</v>
      </c>
      <c r="B42" s="98">
        <v>155</v>
      </c>
      <c r="C42" s="200">
        <v>18</v>
      </c>
      <c r="D42" s="22">
        <f t="shared" si="0"/>
        <v>2.79</v>
      </c>
      <c r="E42" s="7"/>
      <c r="F42" s="190">
        <v>60.97</v>
      </c>
      <c r="G42" s="22">
        <f t="shared" si="6"/>
        <v>1.0974600000000001</v>
      </c>
      <c r="H42" s="185"/>
      <c r="I42" s="53"/>
      <c r="J42" s="22"/>
      <c r="K42" s="22"/>
      <c r="L42" s="22"/>
      <c r="M42" s="22"/>
      <c r="N42" s="22"/>
      <c r="O42" s="22"/>
      <c r="P42" s="22"/>
      <c r="Q42" s="22"/>
      <c r="R42" s="22"/>
      <c r="S42" s="22"/>
    </row>
    <row r="43" spans="1:19" s="103" customFormat="1" ht="15" customHeight="1">
      <c r="A43" s="147" t="s">
        <v>41</v>
      </c>
      <c r="B43" s="98">
        <v>155</v>
      </c>
      <c r="C43" s="200">
        <v>7</v>
      </c>
      <c r="D43" s="22">
        <f t="shared" si="0"/>
        <v>1.085</v>
      </c>
      <c r="E43" s="7"/>
      <c r="F43" s="190">
        <v>450</v>
      </c>
      <c r="G43" s="22">
        <f t="shared" si="6"/>
        <v>3.15</v>
      </c>
      <c r="H43" s="185"/>
      <c r="I43" s="53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 s="35" customFormat="1" ht="15" customHeight="1">
      <c r="A44" s="147" t="s">
        <v>19</v>
      </c>
      <c r="B44" s="98">
        <v>155</v>
      </c>
      <c r="C44" s="200">
        <v>2</v>
      </c>
      <c r="D44" s="22">
        <f t="shared" si="0"/>
        <v>0.31</v>
      </c>
      <c r="E44" s="7"/>
      <c r="F44" s="190">
        <v>16</v>
      </c>
      <c r="G44" s="22">
        <f t="shared" si="6"/>
        <v>3.2000000000000001E-2</v>
      </c>
      <c r="H44" s="185"/>
      <c r="I44" s="53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 ht="15" customHeight="1">
      <c r="A45" s="85" t="s">
        <v>25</v>
      </c>
      <c r="B45" s="98">
        <v>155</v>
      </c>
      <c r="C45" s="198">
        <v>3</v>
      </c>
      <c r="D45" s="8">
        <f t="shared" si="0"/>
        <v>0.46500000000000002</v>
      </c>
      <c r="E45" s="6"/>
      <c r="F45" s="191">
        <v>117</v>
      </c>
      <c r="G45" s="22">
        <f t="shared" si="6"/>
        <v>0.35099999999999998</v>
      </c>
      <c r="H45" s="89"/>
      <c r="I45" s="88"/>
      <c r="J45" s="8"/>
      <c r="K45" s="8"/>
      <c r="L45" s="8"/>
      <c r="M45" s="8"/>
      <c r="N45" s="8"/>
      <c r="O45" s="8"/>
      <c r="P45" s="8"/>
      <c r="Q45" s="8"/>
      <c r="R45" s="8"/>
      <c r="S45" s="8"/>
    </row>
    <row r="46" spans="1:19" ht="15" customHeight="1">
      <c r="A46" s="97" t="s">
        <v>102</v>
      </c>
      <c r="B46" s="98">
        <v>155</v>
      </c>
      <c r="C46" s="101"/>
      <c r="D46" s="166"/>
      <c r="E46" s="101">
        <v>200</v>
      </c>
      <c r="F46" s="94"/>
      <c r="G46" s="81">
        <f>G47+G48+G49+G50+G51</f>
        <v>8.9465299999999992</v>
      </c>
      <c r="H46" s="93">
        <v>3.37</v>
      </c>
      <c r="I46" s="102">
        <v>6.8</v>
      </c>
      <c r="J46" s="93">
        <v>18.3</v>
      </c>
      <c r="K46" s="102">
        <v>148.5</v>
      </c>
      <c r="L46" s="102">
        <v>0.2</v>
      </c>
      <c r="M46" s="102">
        <v>29</v>
      </c>
      <c r="N46" s="102"/>
      <c r="O46" s="102">
        <v>0.2</v>
      </c>
      <c r="P46" s="102">
        <v>24</v>
      </c>
      <c r="Q46" s="102">
        <v>108</v>
      </c>
      <c r="R46" s="102">
        <v>44</v>
      </c>
      <c r="S46" s="102">
        <v>1.6</v>
      </c>
    </row>
    <row r="47" spans="1:19" ht="15" customHeight="1">
      <c r="A47" s="11" t="s">
        <v>27</v>
      </c>
      <c r="B47" s="98">
        <v>155</v>
      </c>
      <c r="C47" s="12">
        <v>200</v>
      </c>
      <c r="D47" s="53">
        <f t="shared" ref="D47:D49" si="7">B47*C47/1000</f>
        <v>31</v>
      </c>
      <c r="E47" s="7"/>
      <c r="F47" s="52">
        <v>16.899999999999999</v>
      </c>
      <c r="G47" s="22">
        <f t="shared" ref="G47:G51" si="8">C47*F47/1000</f>
        <v>3.3799999999999994</v>
      </c>
      <c r="H47" s="52"/>
      <c r="I47" s="7"/>
      <c r="J47" s="52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1" t="s">
        <v>41</v>
      </c>
      <c r="B48" s="98">
        <v>155</v>
      </c>
      <c r="C48" s="12">
        <v>4</v>
      </c>
      <c r="D48" s="53">
        <f t="shared" si="7"/>
        <v>0.62</v>
      </c>
      <c r="E48" s="7"/>
      <c r="F48" s="52">
        <v>606.97</v>
      </c>
      <c r="G48" s="22">
        <f t="shared" si="8"/>
        <v>2.42788</v>
      </c>
      <c r="H48" s="52"/>
      <c r="I48" s="7"/>
      <c r="J48" s="52"/>
      <c r="K48" s="7"/>
      <c r="L48" s="7"/>
      <c r="M48" s="7"/>
      <c r="N48" s="7"/>
      <c r="O48" s="7"/>
      <c r="P48" s="7"/>
      <c r="Q48" s="7"/>
      <c r="R48" s="7"/>
      <c r="S48" s="7"/>
    </row>
    <row r="49" spans="1:26" ht="15" customHeight="1">
      <c r="A49" s="11" t="s">
        <v>19</v>
      </c>
      <c r="B49" s="98">
        <v>155</v>
      </c>
      <c r="C49" s="12">
        <v>2</v>
      </c>
      <c r="D49" s="53">
        <f t="shared" si="7"/>
        <v>0.31</v>
      </c>
      <c r="E49" s="7"/>
      <c r="F49" s="52">
        <v>16</v>
      </c>
      <c r="G49" s="22">
        <f t="shared" si="8"/>
        <v>3.2000000000000001E-2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26" ht="15" customHeight="1">
      <c r="A50" s="11" t="s">
        <v>37</v>
      </c>
      <c r="B50" s="98">
        <v>155</v>
      </c>
      <c r="C50" s="12">
        <v>2</v>
      </c>
      <c r="D50" s="53"/>
      <c r="E50" s="7"/>
      <c r="F50" s="52">
        <v>33</v>
      </c>
      <c r="G50" s="22">
        <f t="shared" si="8"/>
        <v>6.6000000000000003E-2</v>
      </c>
      <c r="H50" s="52"/>
      <c r="I50" s="7"/>
      <c r="J50" s="52"/>
      <c r="K50" s="7"/>
      <c r="L50" s="7"/>
      <c r="M50" s="7"/>
      <c r="N50" s="7"/>
      <c r="O50" s="7"/>
      <c r="P50" s="7"/>
      <c r="Q50" s="7"/>
      <c r="R50" s="7"/>
      <c r="S50" s="7"/>
    </row>
    <row r="51" spans="1:26" ht="15" customHeight="1">
      <c r="A51" s="10" t="s">
        <v>58</v>
      </c>
      <c r="B51" s="98">
        <v>155</v>
      </c>
      <c r="C51" s="9">
        <v>45</v>
      </c>
      <c r="D51" s="88">
        <f t="shared" ref="D51:D54" si="9">B51*C51/1000</f>
        <v>6.9749999999999996</v>
      </c>
      <c r="E51" s="6"/>
      <c r="F51" s="4">
        <v>67.569999999999993</v>
      </c>
      <c r="G51" s="22">
        <f t="shared" si="8"/>
        <v>3.0406499999999999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26" s="103" customFormat="1">
      <c r="A52" s="90" t="s">
        <v>299</v>
      </c>
      <c r="B52" s="98">
        <v>155</v>
      </c>
      <c r="C52" s="202"/>
      <c r="D52" s="100">
        <f t="shared" si="9"/>
        <v>0</v>
      </c>
      <c r="E52" s="101">
        <v>200</v>
      </c>
      <c r="F52" s="101"/>
      <c r="G52" s="102">
        <f>SUM(G53:G54)</f>
        <v>2.66</v>
      </c>
      <c r="H52" s="102">
        <v>1.1599999999999999</v>
      </c>
      <c r="I52" s="102">
        <v>0.3</v>
      </c>
      <c r="J52" s="102">
        <v>47.26</v>
      </c>
      <c r="K52" s="102">
        <v>128.18</v>
      </c>
      <c r="L52" s="102">
        <v>0.02</v>
      </c>
      <c r="M52" s="102">
        <v>0.8</v>
      </c>
      <c r="N52" s="102"/>
      <c r="O52" s="102">
        <v>0.2</v>
      </c>
      <c r="P52" s="102">
        <v>32.479999999999997</v>
      </c>
      <c r="Q52" s="102">
        <v>23.44</v>
      </c>
      <c r="R52" s="102">
        <v>33</v>
      </c>
      <c r="S52" s="102">
        <v>0.96</v>
      </c>
    </row>
    <row r="53" spans="1:26" s="103" customFormat="1">
      <c r="A53" s="147" t="s">
        <v>281</v>
      </c>
      <c r="B53" s="98">
        <v>155</v>
      </c>
      <c r="C53" s="200">
        <v>20</v>
      </c>
      <c r="D53" s="22">
        <f t="shared" si="9"/>
        <v>3.1</v>
      </c>
      <c r="E53" s="7"/>
      <c r="F53" s="22">
        <v>83</v>
      </c>
      <c r="G53" s="22">
        <f>C53*F53/1000</f>
        <v>1.66</v>
      </c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26" ht="15" customHeight="1">
      <c r="A54" s="85" t="s">
        <v>22</v>
      </c>
      <c r="B54" s="98">
        <v>155</v>
      </c>
      <c r="C54" s="198">
        <v>20</v>
      </c>
      <c r="D54" s="8">
        <f t="shared" si="9"/>
        <v>3.1</v>
      </c>
      <c r="E54" s="6"/>
      <c r="F54" s="22">
        <v>50</v>
      </c>
      <c r="G54" s="22">
        <f t="shared" ref="G54" si="10">C54*F54/1000</f>
        <v>1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26" s="103" customFormat="1" ht="15" customHeight="1">
      <c r="A55" s="97" t="s">
        <v>44</v>
      </c>
      <c r="B55" s="98">
        <v>155</v>
      </c>
      <c r="C55" s="99"/>
      <c r="D55" s="102"/>
      <c r="E55" s="101">
        <v>72</v>
      </c>
      <c r="F55" s="102"/>
      <c r="G55" s="102">
        <f>SUM(G56)</f>
        <v>2.952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112">
        <v>0.04</v>
      </c>
      <c r="M55" s="112"/>
      <c r="N55" s="112"/>
      <c r="O55" s="112">
        <v>0.36</v>
      </c>
      <c r="P55" s="112">
        <v>9.1999999999999993</v>
      </c>
      <c r="Q55" s="112">
        <v>42.4</v>
      </c>
      <c r="R55" s="112">
        <v>10</v>
      </c>
      <c r="S55" s="112">
        <v>1.24</v>
      </c>
    </row>
    <row r="56" spans="1:26" ht="15" customHeight="1">
      <c r="A56" s="10" t="s">
        <v>43</v>
      </c>
      <c r="B56" s="98">
        <v>155</v>
      </c>
      <c r="C56" s="9">
        <v>72</v>
      </c>
      <c r="D56" s="8">
        <f t="shared" si="0"/>
        <v>11.16</v>
      </c>
      <c r="E56" s="6"/>
      <c r="F56" s="8">
        <v>41</v>
      </c>
      <c r="G56" s="8">
        <f>C56*F56/1000</f>
        <v>2.952</v>
      </c>
      <c r="H56" s="8"/>
      <c r="I56" s="8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26">
      <c r="A57" s="161"/>
      <c r="B57" s="98">
        <v>155</v>
      </c>
      <c r="C57" s="177"/>
      <c r="D57" s="164"/>
      <c r="E57" s="165"/>
      <c r="F57" s="186"/>
      <c r="G57" s="165"/>
      <c r="H57" s="23">
        <f t="shared" ref="H57:S57" si="11">SUM(H22:H56)</f>
        <v>39.72</v>
      </c>
      <c r="I57" s="23">
        <f t="shared" si="11"/>
        <v>47.339999999999989</v>
      </c>
      <c r="J57" s="23">
        <f t="shared" si="11"/>
        <v>194.07</v>
      </c>
      <c r="K57" s="23">
        <f t="shared" si="11"/>
        <v>968.28</v>
      </c>
      <c r="L57" s="23">
        <f t="shared" si="11"/>
        <v>0.68</v>
      </c>
      <c r="M57" s="23">
        <f t="shared" si="11"/>
        <v>188.15</v>
      </c>
      <c r="N57" s="23">
        <f t="shared" si="11"/>
        <v>171</v>
      </c>
      <c r="O57" s="23">
        <f t="shared" si="11"/>
        <v>1.06</v>
      </c>
      <c r="P57" s="23">
        <f t="shared" si="11"/>
        <v>520.30000000000007</v>
      </c>
      <c r="Q57" s="23">
        <f t="shared" si="11"/>
        <v>590.91000000000008</v>
      </c>
      <c r="R57" s="23">
        <f t="shared" si="11"/>
        <v>302.72000000000003</v>
      </c>
      <c r="S57" s="23">
        <f t="shared" si="11"/>
        <v>55.660000000000004</v>
      </c>
      <c r="T57" s="23"/>
      <c r="U57" s="23"/>
      <c r="V57" s="23"/>
      <c r="W57" s="23"/>
      <c r="X57" s="23"/>
      <c r="Y57" s="23"/>
      <c r="Z57" s="23"/>
    </row>
    <row r="58" spans="1:26">
      <c r="A58" s="90" t="s">
        <v>148</v>
      </c>
      <c r="B58" s="98">
        <v>155</v>
      </c>
      <c r="C58" s="148"/>
      <c r="D58" s="102"/>
      <c r="E58" s="94">
        <v>100</v>
      </c>
      <c r="F58" s="189"/>
      <c r="G58" s="81">
        <f>G59</f>
        <v>26.19</v>
      </c>
      <c r="H58" s="95">
        <v>0.51</v>
      </c>
      <c r="I58" s="93">
        <v>0.51</v>
      </c>
      <c r="J58" s="102">
        <v>13.5</v>
      </c>
      <c r="K58" s="102">
        <v>43</v>
      </c>
      <c r="L58" s="102">
        <v>0.02</v>
      </c>
      <c r="M58" s="102">
        <v>3.75</v>
      </c>
      <c r="N58" s="102"/>
      <c r="O58" s="102">
        <v>0.3</v>
      </c>
      <c r="P58" s="102">
        <v>14.25</v>
      </c>
      <c r="Q58" s="102">
        <v>12</v>
      </c>
      <c r="R58" s="102">
        <v>9</v>
      </c>
      <c r="S58" s="102">
        <v>1.73</v>
      </c>
    </row>
    <row r="59" spans="1:26">
      <c r="A59" s="85" t="s">
        <v>148</v>
      </c>
      <c r="B59" s="98">
        <v>155</v>
      </c>
      <c r="C59" s="87">
        <v>194</v>
      </c>
      <c r="D59" s="8">
        <f t="shared" ref="D59" si="12">B59*C59/1000</f>
        <v>30.07</v>
      </c>
      <c r="E59" s="4"/>
      <c r="F59" s="191">
        <v>135</v>
      </c>
      <c r="G59" s="8">
        <f t="shared" ref="G59" si="13">C59*F59/1000</f>
        <v>26.19</v>
      </c>
      <c r="H59" s="89"/>
      <c r="I59" s="8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26">
      <c r="A60" s="161"/>
      <c r="B60" s="162"/>
      <c r="C60" s="177"/>
      <c r="D60" s="164"/>
      <c r="E60" s="165"/>
      <c r="F60" s="165"/>
      <c r="G60" s="165"/>
      <c r="H60" s="23">
        <f t="shared" ref="H60:S60" si="14">SUM(H58:H59)</f>
        <v>0.51</v>
      </c>
      <c r="I60" s="23">
        <f t="shared" si="14"/>
        <v>0.51</v>
      </c>
      <c r="J60" s="23">
        <f t="shared" si="14"/>
        <v>13.5</v>
      </c>
      <c r="K60" s="23">
        <f t="shared" si="14"/>
        <v>43</v>
      </c>
      <c r="L60" s="23">
        <f t="shared" si="14"/>
        <v>0.02</v>
      </c>
      <c r="M60" s="23">
        <f t="shared" si="14"/>
        <v>3.75</v>
      </c>
      <c r="N60" s="23">
        <f t="shared" si="14"/>
        <v>0</v>
      </c>
      <c r="O60" s="23">
        <f t="shared" si="14"/>
        <v>0.3</v>
      </c>
      <c r="P60" s="23">
        <f t="shared" si="14"/>
        <v>14.25</v>
      </c>
      <c r="Q60" s="23">
        <f t="shared" si="14"/>
        <v>12</v>
      </c>
      <c r="R60" s="23">
        <f t="shared" si="14"/>
        <v>9</v>
      </c>
      <c r="S60" s="23">
        <f t="shared" si="14"/>
        <v>1.73</v>
      </c>
    </row>
    <row r="61" spans="1:26">
      <c r="A61" s="56"/>
      <c r="B61" s="56"/>
      <c r="C61" s="56"/>
      <c r="D61" s="56"/>
      <c r="E61" s="56"/>
      <c r="F61" s="251" t="s">
        <v>46</v>
      </c>
      <c r="G61" s="49">
        <f>E63*E64</f>
        <v>17280.132452499998</v>
      </c>
      <c r="H61" s="153">
        <f t="shared" ref="H61:S61" si="15">H20+H57+H60</f>
        <v>63.089999999999996</v>
      </c>
      <c r="I61" s="153">
        <f t="shared" si="15"/>
        <v>65.42</v>
      </c>
      <c r="J61" s="153">
        <f t="shared" si="15"/>
        <v>264.70999999999998</v>
      </c>
      <c r="K61" s="153">
        <f t="shared" si="15"/>
        <v>1760.08</v>
      </c>
      <c r="L61" s="153">
        <f t="shared" si="15"/>
        <v>1.1800000000000002</v>
      </c>
      <c r="M61" s="153">
        <f t="shared" si="15"/>
        <v>195.27</v>
      </c>
      <c r="N61" s="153">
        <f t="shared" si="15"/>
        <v>242.6</v>
      </c>
      <c r="O61" s="153">
        <f t="shared" si="15"/>
        <v>2.41</v>
      </c>
      <c r="P61" s="153">
        <f t="shared" si="15"/>
        <v>797.02</v>
      </c>
      <c r="Q61" s="153">
        <f t="shared" si="15"/>
        <v>906.41000000000008</v>
      </c>
      <c r="R61" s="153">
        <f t="shared" si="15"/>
        <v>384.25</v>
      </c>
      <c r="S61" s="153">
        <f t="shared" si="15"/>
        <v>61.64</v>
      </c>
    </row>
    <row r="63" spans="1:26">
      <c r="A63" s="2" t="s">
        <v>47</v>
      </c>
      <c r="E63" s="175">
        <v>155</v>
      </c>
      <c r="F63" s="2" t="s">
        <v>48</v>
      </c>
    </row>
    <row r="64" spans="1:26">
      <c r="A64" s="2" t="s">
        <v>49</v>
      </c>
      <c r="E64" s="174">
        <f>SUM(G9+G16+G18+G22+G29+G38+G46+G52+G58+G55)</f>
        <v>111.48472549999998</v>
      </c>
      <c r="F64" s="2" t="s">
        <v>50</v>
      </c>
    </row>
    <row r="66" spans="1:9">
      <c r="A66" s="2" t="s">
        <v>262</v>
      </c>
      <c r="B66" s="3" t="s">
        <v>292</v>
      </c>
      <c r="E66" s="2" t="s">
        <v>51</v>
      </c>
      <c r="H66" s="3"/>
      <c r="I66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19685039370078741" bottom="0" header="0.31496062992125984" footer="0.31496062992125984"/>
  <pageSetup paperSize="9" scale="47" orientation="portrait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S82"/>
  <sheetViews>
    <sheetView view="pageBreakPreview" zoomScale="93" zoomScaleNormal="110" zoomScaleSheetLayoutView="93" workbookViewId="0">
      <selection activeCell="H18" sqref="H18:S18"/>
    </sheetView>
  </sheetViews>
  <sheetFormatPr defaultColWidth="8.85546875" defaultRowHeight="12.75"/>
  <cols>
    <col min="1" max="1" width="19.140625" style="2" bestFit="1" customWidth="1"/>
    <col min="2" max="2" width="12.8554687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80</v>
      </c>
      <c r="I5" s="275"/>
      <c r="J5" s="275"/>
      <c r="K5" s="275"/>
    </row>
    <row r="6" spans="1:19">
      <c r="E6" s="2" t="s">
        <v>182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38.25">
      <c r="A9" s="90" t="s">
        <v>128</v>
      </c>
      <c r="B9" s="98">
        <v>96</v>
      </c>
      <c r="C9" s="199"/>
      <c r="D9" s="93"/>
      <c r="E9" s="101" t="s">
        <v>259</v>
      </c>
      <c r="F9" s="94"/>
      <c r="G9" s="102">
        <f>G10+G11+G12+G13+G14+G15+G16+G17</f>
        <v>43.974059999999994</v>
      </c>
      <c r="H9" s="102">
        <v>16.5</v>
      </c>
      <c r="I9" s="102">
        <v>29.55</v>
      </c>
      <c r="J9" s="102">
        <v>36.450000000000003</v>
      </c>
      <c r="K9" s="102">
        <v>313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 ht="15" customHeight="1">
      <c r="A10" s="147" t="s">
        <v>41</v>
      </c>
      <c r="B10" s="98">
        <v>96</v>
      </c>
      <c r="C10" s="200">
        <v>4</v>
      </c>
      <c r="D10" s="53">
        <f t="shared" ref="D10:D57" si="0">B10*C10/1000</f>
        <v>0.38400000000000001</v>
      </c>
      <c r="E10" s="7"/>
      <c r="F10" s="53">
        <v>606.97</v>
      </c>
      <c r="G10" s="22">
        <f>C10*F10/1000</f>
        <v>2.42788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ht="15" customHeight="1">
      <c r="A11" s="147" t="s">
        <v>22</v>
      </c>
      <c r="B11" s="98">
        <v>96</v>
      </c>
      <c r="C11" s="200">
        <v>8</v>
      </c>
      <c r="D11" s="53">
        <f t="shared" si="0"/>
        <v>0.76800000000000002</v>
      </c>
      <c r="E11" s="7"/>
      <c r="F11" s="53">
        <v>50</v>
      </c>
      <c r="G11" s="22">
        <f t="shared" ref="G11:G17" si="1">C11*F11/1000</f>
        <v>0.4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57</v>
      </c>
      <c r="B12" s="98">
        <v>96</v>
      </c>
      <c r="C12" s="200">
        <v>6</v>
      </c>
      <c r="D12" s="53">
        <f t="shared" si="0"/>
        <v>0.57599999999999996</v>
      </c>
      <c r="E12" s="7"/>
      <c r="F12" s="53">
        <v>40</v>
      </c>
      <c r="G12" s="22">
        <f t="shared" si="1"/>
        <v>0.24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s="35" customFormat="1" ht="15" customHeight="1">
      <c r="A13" s="147" t="s">
        <v>66</v>
      </c>
      <c r="B13" s="98">
        <v>96</v>
      </c>
      <c r="C13" s="200">
        <v>94</v>
      </c>
      <c r="D13" s="53">
        <f t="shared" si="0"/>
        <v>9.0239999999999991</v>
      </c>
      <c r="E13" s="7"/>
      <c r="F13" s="53">
        <v>390.06</v>
      </c>
      <c r="G13" s="22">
        <f t="shared" si="1"/>
        <v>36.665639999999996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67</v>
      </c>
      <c r="B14" s="98">
        <v>96</v>
      </c>
      <c r="C14" s="200">
        <v>6</v>
      </c>
      <c r="D14" s="53">
        <f t="shared" si="0"/>
        <v>0.57599999999999996</v>
      </c>
      <c r="E14" s="7"/>
      <c r="F14" s="53">
        <v>7</v>
      </c>
      <c r="G14" s="22">
        <f>C14*F14/40</f>
        <v>1.05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ht="15" customHeight="1">
      <c r="A15" s="147" t="s">
        <v>31</v>
      </c>
      <c r="B15" s="98">
        <v>96</v>
      </c>
      <c r="C15" s="200">
        <v>6</v>
      </c>
      <c r="D15" s="53">
        <f t="shared" si="0"/>
        <v>0.57599999999999996</v>
      </c>
      <c r="E15" s="7"/>
      <c r="F15" s="53">
        <v>190.09</v>
      </c>
      <c r="G15" s="22">
        <f t="shared" si="1"/>
        <v>1.1405399999999999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s="35" customFormat="1" ht="15" customHeight="1">
      <c r="A16" s="147" t="s">
        <v>68</v>
      </c>
      <c r="B16" s="98">
        <v>96</v>
      </c>
      <c r="C16" s="200">
        <v>20</v>
      </c>
      <c r="D16" s="53">
        <f t="shared" si="0"/>
        <v>1.92</v>
      </c>
      <c r="E16" s="7"/>
      <c r="F16" s="53">
        <v>102.5</v>
      </c>
      <c r="G16" s="22">
        <f t="shared" si="1"/>
        <v>2.0499999999999998</v>
      </c>
      <c r="H16" s="52"/>
      <c r="I16" s="7"/>
      <c r="J16" s="52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25.5">
      <c r="A17" s="85" t="s">
        <v>77</v>
      </c>
      <c r="B17" s="98">
        <v>96</v>
      </c>
      <c r="C17" s="198">
        <v>6</v>
      </c>
      <c r="D17" s="88">
        <f t="shared" si="0"/>
        <v>0.57599999999999996</v>
      </c>
      <c r="E17" s="6"/>
      <c r="F17" s="88"/>
      <c r="G17" s="22">
        <f t="shared" si="1"/>
        <v>0</v>
      </c>
      <c r="H17" s="4"/>
      <c r="I17" s="6"/>
      <c r="J17" s="4"/>
      <c r="K17" s="6"/>
      <c r="L17" s="6"/>
      <c r="M17" s="6"/>
      <c r="N17" s="6"/>
      <c r="O17" s="6"/>
      <c r="P17" s="6"/>
      <c r="Q17" s="6"/>
      <c r="R17" s="6"/>
      <c r="S17" s="6"/>
    </row>
    <row r="18" spans="1:19" s="103" customFormat="1">
      <c r="A18" s="90" t="s">
        <v>69</v>
      </c>
      <c r="B18" s="98">
        <v>96</v>
      </c>
      <c r="C18" s="202"/>
      <c r="D18" s="93"/>
      <c r="E18" s="101">
        <v>200</v>
      </c>
      <c r="F18" s="93"/>
      <c r="G18" s="81">
        <f>G19+G20+G21</f>
        <v>8.456999999999999</v>
      </c>
      <c r="H18" s="102">
        <v>3.78</v>
      </c>
      <c r="I18" s="102">
        <v>0.67</v>
      </c>
      <c r="J18" s="102">
        <v>26</v>
      </c>
      <c r="K18" s="102">
        <v>125.11</v>
      </c>
      <c r="L18" s="102">
        <v>0.02</v>
      </c>
      <c r="M18" s="102">
        <v>1.33</v>
      </c>
      <c r="N18" s="102"/>
      <c r="O18" s="102"/>
      <c r="P18" s="102">
        <v>133.33000000000001</v>
      </c>
      <c r="Q18" s="102">
        <v>111.11</v>
      </c>
      <c r="R18" s="102">
        <v>25.56</v>
      </c>
      <c r="S18" s="102">
        <v>2</v>
      </c>
    </row>
    <row r="19" spans="1:19" s="103" customFormat="1">
      <c r="A19" s="147" t="s">
        <v>70</v>
      </c>
      <c r="B19" s="98">
        <v>96</v>
      </c>
      <c r="C19" s="200">
        <v>4</v>
      </c>
      <c r="D19" s="53">
        <f t="shared" ref="D19:D21" si="2">B19*C19/1000</f>
        <v>0.38400000000000001</v>
      </c>
      <c r="E19" s="7"/>
      <c r="F19" s="53">
        <v>175</v>
      </c>
      <c r="G19" s="22">
        <f t="shared" ref="G19:G21" si="3">C19*F19/1000</f>
        <v>0.7</v>
      </c>
      <c r="H19" s="102"/>
      <c r="I19" s="102"/>
      <c r="J19" s="102"/>
      <c r="K19" s="102"/>
      <c r="L19" s="102"/>
      <c r="M19" s="102"/>
      <c r="N19" s="102"/>
      <c r="O19" s="102"/>
      <c r="P19" s="102"/>
      <c r="Q19" s="102"/>
      <c r="R19" s="102"/>
      <c r="S19" s="102"/>
    </row>
    <row r="20" spans="1:19" s="103" customFormat="1">
      <c r="A20" s="147" t="s">
        <v>58</v>
      </c>
      <c r="B20" s="98">
        <v>96</v>
      </c>
      <c r="C20" s="200">
        <v>100</v>
      </c>
      <c r="D20" s="53">
        <f t="shared" si="2"/>
        <v>9.6</v>
      </c>
      <c r="E20" s="7"/>
      <c r="F20" s="53">
        <v>67.569999999999993</v>
      </c>
      <c r="G20" s="22">
        <f t="shared" si="3"/>
        <v>6.7569999999999988</v>
      </c>
      <c r="H20" s="52"/>
      <c r="I20" s="7"/>
      <c r="J20" s="52"/>
      <c r="K20" s="7"/>
      <c r="L20" s="7"/>
      <c r="M20" s="7"/>
      <c r="N20" s="7"/>
      <c r="O20" s="7"/>
      <c r="P20" s="7"/>
      <c r="Q20" s="7"/>
      <c r="R20" s="7"/>
      <c r="S20" s="7"/>
    </row>
    <row r="21" spans="1:19" s="35" customFormat="1" ht="15" customHeight="1">
      <c r="A21" s="85" t="s">
        <v>22</v>
      </c>
      <c r="B21" s="98">
        <v>96</v>
      </c>
      <c r="C21" s="198">
        <v>20</v>
      </c>
      <c r="D21" s="88">
        <f t="shared" si="2"/>
        <v>1.92</v>
      </c>
      <c r="E21" s="6"/>
      <c r="F21" s="88">
        <v>50</v>
      </c>
      <c r="G21" s="8">
        <f t="shared" si="3"/>
        <v>1</v>
      </c>
      <c r="H21" s="4"/>
      <c r="I21" s="6"/>
      <c r="J21" s="4"/>
      <c r="K21" s="6"/>
      <c r="L21" s="6"/>
      <c r="M21" s="6"/>
      <c r="N21" s="6"/>
      <c r="O21" s="6"/>
      <c r="P21" s="6"/>
      <c r="Q21" s="6"/>
      <c r="R21" s="6"/>
      <c r="S21" s="6"/>
    </row>
    <row r="22" spans="1:19" s="103" customFormat="1" ht="15" customHeight="1">
      <c r="A22" s="97" t="s">
        <v>143</v>
      </c>
      <c r="B22" s="98">
        <v>96</v>
      </c>
      <c r="C22" s="108"/>
      <c r="D22" s="93"/>
      <c r="E22" s="101">
        <v>90</v>
      </c>
      <c r="F22" s="93"/>
      <c r="G22" s="102">
        <f>G23</f>
        <v>3.69</v>
      </c>
      <c r="H22" s="101">
        <v>12.18</v>
      </c>
      <c r="I22" s="101">
        <v>3.17</v>
      </c>
      <c r="J22" s="101">
        <v>28.5</v>
      </c>
      <c r="K22" s="102">
        <v>363</v>
      </c>
      <c r="L22" s="102">
        <v>0.05</v>
      </c>
      <c r="M22" s="102"/>
      <c r="N22" s="102"/>
      <c r="O22" s="102">
        <v>0.65</v>
      </c>
      <c r="P22" s="102">
        <v>11.5</v>
      </c>
      <c r="Q22" s="102">
        <v>43.5</v>
      </c>
      <c r="R22" s="102">
        <v>16.5</v>
      </c>
      <c r="S22" s="102">
        <v>0.55000000000000004</v>
      </c>
    </row>
    <row r="23" spans="1:19" ht="15" customHeight="1">
      <c r="A23" s="10" t="s">
        <v>143</v>
      </c>
      <c r="B23" s="98">
        <v>96</v>
      </c>
      <c r="C23" s="9">
        <v>90</v>
      </c>
      <c r="D23" s="88">
        <f t="shared" si="0"/>
        <v>8.64</v>
      </c>
      <c r="E23" s="6"/>
      <c r="F23" s="88">
        <v>41</v>
      </c>
      <c r="G23" s="22">
        <f t="shared" ref="G23" si="4">C23*F23/1000</f>
        <v>3.69</v>
      </c>
      <c r="H23" s="88"/>
      <c r="I23" s="8"/>
      <c r="J23" s="88"/>
      <c r="K23" s="8"/>
      <c r="L23" s="8"/>
      <c r="M23" s="8"/>
      <c r="N23" s="8"/>
      <c r="O23" s="8"/>
      <c r="P23" s="8"/>
      <c r="Q23" s="8"/>
      <c r="R23" s="8"/>
      <c r="S23" s="8"/>
    </row>
    <row r="24" spans="1:19" s="103" customFormat="1">
      <c r="A24" s="161"/>
      <c r="B24" s="162"/>
      <c r="C24" s="177"/>
      <c r="D24" s="164"/>
      <c r="E24" s="165"/>
      <c r="F24" s="186"/>
      <c r="G24" s="165"/>
      <c r="H24" s="23">
        <f t="shared" ref="H24:S24" si="5">SUM(H9:H23)</f>
        <v>32.46</v>
      </c>
      <c r="I24" s="23">
        <f t="shared" si="5"/>
        <v>33.39</v>
      </c>
      <c r="J24" s="23">
        <f t="shared" si="5"/>
        <v>90.95</v>
      </c>
      <c r="K24" s="23">
        <f t="shared" si="5"/>
        <v>801.11</v>
      </c>
      <c r="L24" s="23">
        <f t="shared" si="5"/>
        <v>0.18</v>
      </c>
      <c r="M24" s="23">
        <f t="shared" si="5"/>
        <v>1.69</v>
      </c>
      <c r="N24" s="23">
        <f t="shared" si="5"/>
        <v>108</v>
      </c>
      <c r="O24" s="23">
        <f t="shared" si="5"/>
        <v>2.09</v>
      </c>
      <c r="P24" s="23">
        <f t="shared" si="5"/>
        <v>378.83000000000004</v>
      </c>
      <c r="Q24" s="23">
        <f t="shared" si="5"/>
        <v>493.01</v>
      </c>
      <c r="R24" s="23">
        <f t="shared" si="5"/>
        <v>81.66</v>
      </c>
      <c r="S24" s="23">
        <f t="shared" si="5"/>
        <v>4.17</v>
      </c>
    </row>
    <row r="25" spans="1:19" ht="15" customHeight="1">
      <c r="A25" s="132" t="s">
        <v>12</v>
      </c>
      <c r="B25" s="133">
        <v>96</v>
      </c>
      <c r="C25" s="134"/>
      <c r="D25" s="156"/>
      <c r="E25" s="134"/>
      <c r="F25" s="156"/>
      <c r="G25" s="134"/>
      <c r="H25" s="134"/>
      <c r="I25" s="134"/>
      <c r="J25" s="134"/>
      <c r="K25" s="135"/>
      <c r="L25" s="135"/>
      <c r="M25" s="135"/>
      <c r="N25" s="135"/>
      <c r="O25" s="135"/>
      <c r="P25" s="135"/>
      <c r="Q25" s="135"/>
      <c r="R25" s="135"/>
      <c r="S25" s="135"/>
    </row>
    <row r="26" spans="1:19" s="103" customFormat="1" ht="25.5">
      <c r="A26" s="90" t="s">
        <v>172</v>
      </c>
      <c r="B26" s="98">
        <v>96</v>
      </c>
      <c r="C26" s="199"/>
      <c r="D26" s="94"/>
      <c r="E26" s="101" t="s">
        <v>62</v>
      </c>
      <c r="F26" s="93"/>
      <c r="G26" s="102">
        <f>SUM(G27:G34)</f>
        <v>11.860749999999999</v>
      </c>
      <c r="H26" s="94">
        <v>2.16</v>
      </c>
      <c r="I26" s="101">
        <v>5.97</v>
      </c>
      <c r="J26" s="94">
        <v>5.61</v>
      </c>
      <c r="K26" s="101">
        <v>101.37</v>
      </c>
      <c r="L26" s="101">
        <v>7.0000000000000007E-2</v>
      </c>
      <c r="M26" s="101">
        <v>12</v>
      </c>
      <c r="N26" s="101"/>
      <c r="O26" s="101"/>
      <c r="P26" s="101">
        <v>59.1</v>
      </c>
      <c r="Q26" s="101">
        <v>267</v>
      </c>
      <c r="R26" s="101">
        <v>31.8</v>
      </c>
      <c r="S26" s="101">
        <v>0.93</v>
      </c>
    </row>
    <row r="27" spans="1:19" s="35" customFormat="1" ht="15" customHeight="1">
      <c r="A27" s="147" t="s">
        <v>26</v>
      </c>
      <c r="B27" s="98">
        <v>96</v>
      </c>
      <c r="C27" s="200">
        <v>38</v>
      </c>
      <c r="D27" s="52">
        <f t="shared" si="0"/>
        <v>3.6480000000000001</v>
      </c>
      <c r="E27" s="7"/>
      <c r="F27" s="53">
        <v>18.3</v>
      </c>
      <c r="G27" s="22">
        <f>C27*F27/1000</f>
        <v>0.69540000000000002</v>
      </c>
      <c r="H27" s="52"/>
      <c r="I27" s="7"/>
      <c r="J27" s="52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47" t="s">
        <v>27</v>
      </c>
      <c r="B28" s="98">
        <v>96</v>
      </c>
      <c r="C28" s="200">
        <v>33</v>
      </c>
      <c r="D28" s="52">
        <f t="shared" si="0"/>
        <v>3.1680000000000001</v>
      </c>
      <c r="E28" s="7"/>
      <c r="F28" s="53">
        <v>16.899999999999999</v>
      </c>
      <c r="G28" s="22">
        <f t="shared" ref="G28:G36" si="6">C28*F28/1000</f>
        <v>0.55769999999999997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ht="15" customHeight="1">
      <c r="A29" s="147" t="s">
        <v>36</v>
      </c>
      <c r="B29" s="98">
        <v>96</v>
      </c>
      <c r="C29" s="200">
        <v>12</v>
      </c>
      <c r="D29" s="52">
        <f t="shared" si="0"/>
        <v>1.1519999999999999</v>
      </c>
      <c r="E29" s="7"/>
      <c r="F29" s="53">
        <v>24</v>
      </c>
      <c r="G29" s="22">
        <f t="shared" si="6"/>
        <v>0.28799999999999998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133</v>
      </c>
      <c r="B30" s="98">
        <v>96</v>
      </c>
      <c r="C30" s="200">
        <v>46</v>
      </c>
      <c r="D30" s="52">
        <f t="shared" si="0"/>
        <v>4.4160000000000004</v>
      </c>
      <c r="E30" s="7"/>
      <c r="F30" s="53">
        <v>193</v>
      </c>
      <c r="G30" s="22">
        <f t="shared" si="6"/>
        <v>8.8780000000000001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35" customFormat="1" ht="15" customHeight="1">
      <c r="A31" s="147" t="s">
        <v>28</v>
      </c>
      <c r="B31" s="98">
        <v>96</v>
      </c>
      <c r="C31" s="200">
        <v>13</v>
      </c>
      <c r="D31" s="52">
        <f t="shared" si="0"/>
        <v>1.248</v>
      </c>
      <c r="E31" s="7"/>
      <c r="F31" s="53">
        <v>22.4</v>
      </c>
      <c r="G31" s="22">
        <f t="shared" si="6"/>
        <v>0.29120000000000001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71</v>
      </c>
      <c r="B32" s="98">
        <v>96</v>
      </c>
      <c r="C32" s="200">
        <v>5</v>
      </c>
      <c r="D32" s="52">
        <f t="shared" si="0"/>
        <v>0.48</v>
      </c>
      <c r="E32" s="7"/>
      <c r="F32" s="53">
        <v>190.09</v>
      </c>
      <c r="G32" s="22">
        <f t="shared" si="6"/>
        <v>0.95045000000000002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101</v>
      </c>
      <c r="B33" s="98">
        <v>96</v>
      </c>
      <c r="C33" s="200">
        <v>5</v>
      </c>
      <c r="D33" s="52">
        <f t="shared" si="0"/>
        <v>0.48</v>
      </c>
      <c r="E33" s="7"/>
      <c r="F33" s="53">
        <v>40</v>
      </c>
      <c r="G33" s="22">
        <f t="shared" si="6"/>
        <v>0.2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s="103" customFormat="1" ht="15" customHeight="1">
      <c r="A34" s="147" t="s">
        <v>166</v>
      </c>
      <c r="B34" s="98">
        <v>96</v>
      </c>
      <c r="C34" s="200">
        <v>2</v>
      </c>
      <c r="D34" s="52">
        <f t="shared" si="0"/>
        <v>0.192</v>
      </c>
      <c r="E34" s="7"/>
      <c r="F34" s="53"/>
      <c r="G34" s="22">
        <f t="shared" si="6"/>
        <v>0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s="35" customFormat="1" ht="15" customHeight="1">
      <c r="A35" s="147" t="s">
        <v>19</v>
      </c>
      <c r="B35" s="98">
        <v>96</v>
      </c>
      <c r="C35" s="200">
        <v>3</v>
      </c>
      <c r="D35" s="52">
        <f t="shared" si="0"/>
        <v>0.28799999999999998</v>
      </c>
      <c r="E35" s="7"/>
      <c r="F35" s="53">
        <v>16</v>
      </c>
      <c r="G35" s="22">
        <f t="shared" si="6"/>
        <v>4.8000000000000001E-2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85" t="s">
        <v>25</v>
      </c>
      <c r="B36" s="98">
        <v>96</v>
      </c>
      <c r="C36" s="198">
        <v>5</v>
      </c>
      <c r="D36" s="4">
        <f t="shared" si="0"/>
        <v>0.48</v>
      </c>
      <c r="E36" s="6"/>
      <c r="F36" s="88">
        <v>117</v>
      </c>
      <c r="G36" s="22">
        <f t="shared" si="6"/>
        <v>0.58499999999999996</v>
      </c>
      <c r="H36" s="4"/>
      <c r="I36" s="6"/>
      <c r="J36" s="4"/>
      <c r="K36" s="6"/>
      <c r="L36" s="6"/>
      <c r="M36" s="6"/>
      <c r="N36" s="6"/>
      <c r="O36" s="6"/>
      <c r="P36" s="6"/>
      <c r="Q36" s="6"/>
      <c r="R36" s="6"/>
      <c r="S36" s="6"/>
    </row>
    <row r="37" spans="1:19" s="103" customFormat="1" ht="28.5" customHeight="1">
      <c r="A37" s="97" t="s">
        <v>131</v>
      </c>
      <c r="B37" s="98">
        <v>96</v>
      </c>
      <c r="C37" s="108"/>
      <c r="D37" s="94"/>
      <c r="E37" s="101" t="s">
        <v>177</v>
      </c>
      <c r="F37" s="93"/>
      <c r="G37" s="102">
        <f>SUM(G38:G45)</f>
        <v>37.049199999999992</v>
      </c>
      <c r="H37" s="93">
        <v>11.8</v>
      </c>
      <c r="I37" s="102">
        <v>5.7</v>
      </c>
      <c r="J37" s="93">
        <v>58.2</v>
      </c>
      <c r="K37" s="102">
        <v>328</v>
      </c>
      <c r="L37" s="102">
        <v>0.06</v>
      </c>
      <c r="M37" s="102">
        <v>1.28</v>
      </c>
      <c r="N37" s="102"/>
      <c r="O37" s="102"/>
      <c r="P37" s="102">
        <v>14.23</v>
      </c>
      <c r="Q37" s="102">
        <v>200.14</v>
      </c>
      <c r="R37" s="102">
        <v>39.29</v>
      </c>
      <c r="S37" s="102">
        <v>2.65</v>
      </c>
    </row>
    <row r="38" spans="1:19" s="35" customFormat="1" ht="15" customHeight="1">
      <c r="A38" s="11" t="s">
        <v>35</v>
      </c>
      <c r="B38" s="98">
        <v>96</v>
      </c>
      <c r="C38" s="12">
        <v>34</v>
      </c>
      <c r="D38" s="53">
        <f t="shared" si="0"/>
        <v>3.2639999999999998</v>
      </c>
      <c r="E38" s="7"/>
      <c r="F38" s="53">
        <v>44.3</v>
      </c>
      <c r="G38" s="22">
        <f>C38*F38/1000</f>
        <v>1.5061999999999998</v>
      </c>
      <c r="H38" s="52"/>
      <c r="I38" s="7"/>
      <c r="J38" s="52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1" t="s">
        <v>29</v>
      </c>
      <c r="B39" s="98">
        <v>96</v>
      </c>
      <c r="C39" s="12">
        <v>93</v>
      </c>
      <c r="D39" s="53">
        <f t="shared" si="0"/>
        <v>8.9280000000000008</v>
      </c>
      <c r="E39" s="7"/>
      <c r="F39" s="53">
        <v>370</v>
      </c>
      <c r="G39" s="22">
        <f t="shared" ref="G39:G45" si="7">C39*F39/1000</f>
        <v>34.409999999999997</v>
      </c>
      <c r="H39" s="52"/>
      <c r="I39" s="7"/>
      <c r="J39" s="52"/>
      <c r="K39" s="7"/>
      <c r="L39" s="7"/>
      <c r="M39" s="7"/>
      <c r="N39" s="7"/>
      <c r="O39" s="7"/>
      <c r="P39" s="7"/>
      <c r="Q39" s="7"/>
      <c r="R39" s="7"/>
      <c r="S39" s="7"/>
    </row>
    <row r="40" spans="1:19" s="35" customFormat="1" ht="15" customHeight="1">
      <c r="A40" s="11" t="s">
        <v>36</v>
      </c>
      <c r="B40" s="98">
        <v>96</v>
      </c>
      <c r="C40" s="12">
        <v>6</v>
      </c>
      <c r="D40" s="53">
        <f t="shared" si="0"/>
        <v>0.57599999999999996</v>
      </c>
      <c r="E40" s="7"/>
      <c r="F40" s="53">
        <v>24</v>
      </c>
      <c r="G40" s="22">
        <f t="shared" si="7"/>
        <v>0.14399999999999999</v>
      </c>
      <c r="H40" s="52"/>
      <c r="I40" s="7"/>
      <c r="J40" s="52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1" t="s">
        <v>28</v>
      </c>
      <c r="B41" s="98">
        <v>96</v>
      </c>
      <c r="C41" s="12">
        <v>5</v>
      </c>
      <c r="D41" s="53">
        <f t="shared" si="0"/>
        <v>0.48</v>
      </c>
      <c r="E41" s="7"/>
      <c r="F41" s="53">
        <v>22.4</v>
      </c>
      <c r="G41" s="22">
        <f t="shared" si="7"/>
        <v>0.112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ht="30" customHeight="1">
      <c r="A42" s="11" t="s">
        <v>132</v>
      </c>
      <c r="B42" s="98">
        <v>96</v>
      </c>
      <c r="C42" s="12">
        <v>5.0000000000000001E-3</v>
      </c>
      <c r="D42" s="53">
        <f t="shared" si="0"/>
        <v>4.7999999999999996E-4</v>
      </c>
      <c r="E42" s="7"/>
      <c r="F42" s="53"/>
      <c r="G42" s="22">
        <f t="shared" si="7"/>
        <v>0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1" t="s">
        <v>19</v>
      </c>
      <c r="B43" s="98">
        <v>96</v>
      </c>
      <c r="C43" s="12">
        <v>2</v>
      </c>
      <c r="D43" s="53">
        <f t="shared" si="0"/>
        <v>0.192</v>
      </c>
      <c r="E43" s="7"/>
      <c r="F43" s="53">
        <v>16</v>
      </c>
      <c r="G43" s="22">
        <f t="shared" si="7"/>
        <v>3.2000000000000001E-2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1" t="s">
        <v>75</v>
      </c>
      <c r="B44" s="98">
        <v>96</v>
      </c>
      <c r="C44" s="12">
        <v>5</v>
      </c>
      <c r="D44" s="53">
        <f t="shared" si="0"/>
        <v>0.48</v>
      </c>
      <c r="E44" s="7"/>
      <c r="F44" s="53">
        <v>52</v>
      </c>
      <c r="G44" s="22">
        <f t="shared" si="7"/>
        <v>0.26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0" t="s">
        <v>25</v>
      </c>
      <c r="B45" s="98">
        <v>96</v>
      </c>
      <c r="C45" s="9">
        <v>5</v>
      </c>
      <c r="D45" s="88">
        <f t="shared" si="0"/>
        <v>0.48</v>
      </c>
      <c r="E45" s="6"/>
      <c r="F45" s="88">
        <v>117</v>
      </c>
      <c r="G45" s="22">
        <f t="shared" si="7"/>
        <v>0.58499999999999996</v>
      </c>
      <c r="H45" s="4"/>
      <c r="I45" s="6"/>
      <c r="J45" s="4"/>
      <c r="K45" s="6"/>
      <c r="L45" s="6"/>
      <c r="M45" s="6"/>
      <c r="N45" s="6"/>
      <c r="O45" s="6"/>
      <c r="P45" s="6"/>
      <c r="Q45" s="6"/>
      <c r="R45" s="6"/>
      <c r="S45" s="6"/>
    </row>
    <row r="46" spans="1:19" s="103" customFormat="1" ht="15" customHeight="1">
      <c r="A46" s="97" t="s">
        <v>42</v>
      </c>
      <c r="B46" s="98">
        <v>96</v>
      </c>
      <c r="C46" s="108"/>
      <c r="D46" s="93"/>
      <c r="E46" s="101">
        <v>200</v>
      </c>
      <c r="F46" s="93"/>
      <c r="G46" s="102">
        <f>SUM(G47)</f>
        <v>7</v>
      </c>
      <c r="H46" s="93">
        <v>1</v>
      </c>
      <c r="I46" s="102" t="s">
        <v>45</v>
      </c>
      <c r="J46" s="93">
        <v>19.8</v>
      </c>
      <c r="K46" s="102">
        <v>85</v>
      </c>
      <c r="L46" s="112">
        <v>20</v>
      </c>
      <c r="M46" s="112"/>
      <c r="N46" s="112">
        <v>0.67</v>
      </c>
      <c r="O46" s="112">
        <v>52</v>
      </c>
      <c r="P46" s="112">
        <v>82.67</v>
      </c>
      <c r="Q46" s="112">
        <v>30</v>
      </c>
      <c r="R46" s="112">
        <v>3.2</v>
      </c>
      <c r="S46" s="102"/>
    </row>
    <row r="47" spans="1:19" s="103" customFormat="1" ht="15" customHeight="1">
      <c r="A47" s="10" t="s">
        <v>96</v>
      </c>
      <c r="B47" s="98">
        <v>96</v>
      </c>
      <c r="C47" s="9">
        <v>200</v>
      </c>
      <c r="D47" s="88">
        <f t="shared" si="0"/>
        <v>19.2</v>
      </c>
      <c r="E47" s="6"/>
      <c r="F47" s="88">
        <v>35</v>
      </c>
      <c r="G47" s="8">
        <f>C47*F47/1000</f>
        <v>7</v>
      </c>
      <c r="H47" s="4"/>
      <c r="I47" s="6"/>
      <c r="J47" s="4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37" t="s">
        <v>152</v>
      </c>
      <c r="B48" s="98">
        <v>96</v>
      </c>
      <c r="C48" s="12"/>
      <c r="D48" s="88"/>
      <c r="E48" s="39">
        <v>25</v>
      </c>
      <c r="F48" s="53"/>
      <c r="G48" s="183">
        <v>1.67</v>
      </c>
      <c r="H48" s="252">
        <v>1.7</v>
      </c>
      <c r="I48" s="39">
        <v>2.2599999999999998</v>
      </c>
      <c r="J48" s="252">
        <v>13.94</v>
      </c>
      <c r="K48" s="39">
        <v>82.9</v>
      </c>
      <c r="L48" s="39">
        <v>0.02</v>
      </c>
      <c r="M48" s="39"/>
      <c r="N48" s="39">
        <v>13</v>
      </c>
      <c r="O48" s="39">
        <v>0.26</v>
      </c>
      <c r="P48" s="39">
        <v>8.1999999999999993</v>
      </c>
      <c r="Q48" s="39">
        <v>17.399999999999999</v>
      </c>
      <c r="R48" s="39">
        <v>3</v>
      </c>
      <c r="S48" s="39">
        <v>0.2</v>
      </c>
    </row>
    <row r="49" spans="1:19" s="103" customFormat="1" ht="15" customHeight="1">
      <c r="A49" s="11" t="s">
        <v>152</v>
      </c>
      <c r="B49" s="98">
        <v>96</v>
      </c>
      <c r="C49" s="12">
        <v>25</v>
      </c>
      <c r="D49" s="88">
        <f t="shared" si="0"/>
        <v>2.4</v>
      </c>
      <c r="E49" s="7"/>
      <c r="F49" s="53">
        <v>99.39</v>
      </c>
      <c r="G49" s="8">
        <f t="shared" ref="G49" si="8">C49*F49/1000</f>
        <v>2.48475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19" s="103" customFormat="1" ht="15" customHeight="1">
      <c r="A50" s="97" t="s">
        <v>44</v>
      </c>
      <c r="B50" s="98">
        <v>96</v>
      </c>
      <c r="C50" s="99"/>
      <c r="D50" s="93"/>
      <c r="E50" s="101">
        <v>48</v>
      </c>
      <c r="F50" s="102"/>
      <c r="G50" s="102">
        <f>SUM(G51)</f>
        <v>1.968</v>
      </c>
      <c r="H50" s="34">
        <v>8.4600000000000009</v>
      </c>
      <c r="I50" s="34">
        <v>2.5099999999999998</v>
      </c>
      <c r="J50" s="34">
        <v>44.33</v>
      </c>
      <c r="K50" s="34">
        <v>186</v>
      </c>
      <c r="L50" s="112">
        <v>0.04</v>
      </c>
      <c r="M50" s="112"/>
      <c r="N50" s="112"/>
      <c r="O50" s="112">
        <v>0.36</v>
      </c>
      <c r="P50" s="112">
        <v>9.1999999999999993</v>
      </c>
      <c r="Q50" s="112">
        <v>42.4</v>
      </c>
      <c r="R50" s="112">
        <v>10</v>
      </c>
      <c r="S50" s="112">
        <v>1.24</v>
      </c>
    </row>
    <row r="51" spans="1:19" s="123" customFormat="1" ht="15" customHeight="1">
      <c r="A51" s="10" t="s">
        <v>43</v>
      </c>
      <c r="B51" s="98">
        <v>96</v>
      </c>
      <c r="C51" s="9">
        <v>48</v>
      </c>
      <c r="D51" s="88">
        <f t="shared" si="0"/>
        <v>4.6079999999999997</v>
      </c>
      <c r="E51" s="6"/>
      <c r="F51" s="8">
        <v>41</v>
      </c>
      <c r="G51" s="8">
        <f>C51*F51/1000</f>
        <v>1.968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 s="103" customFormat="1" ht="15" customHeight="1">
      <c r="A52" s="161"/>
      <c r="B52" s="162"/>
      <c r="C52" s="177"/>
      <c r="D52" s="164"/>
      <c r="E52" s="165"/>
      <c r="F52" s="186"/>
      <c r="G52" s="165"/>
      <c r="H52" s="23">
        <f>SUM(H26:H51)</f>
        <v>25.12</v>
      </c>
      <c r="I52" s="23">
        <f>SUM(I26:I51)</f>
        <v>16.439999999999998</v>
      </c>
      <c r="J52" s="23">
        <f>SUM(J26:J51)</f>
        <v>141.88</v>
      </c>
      <c r="K52" s="23">
        <f>SUM(K26:K51)</f>
        <v>783.27</v>
      </c>
      <c r="L52" s="23">
        <f t="shared" ref="L52:S52" si="9">SUM(L26:L51)</f>
        <v>20.189999999999998</v>
      </c>
      <c r="M52" s="23">
        <f t="shared" si="9"/>
        <v>13.28</v>
      </c>
      <c r="N52" s="23">
        <f t="shared" si="9"/>
        <v>13.67</v>
      </c>
      <c r="O52" s="23">
        <f t="shared" si="9"/>
        <v>52.62</v>
      </c>
      <c r="P52" s="23">
        <f t="shared" si="9"/>
        <v>173.39999999999998</v>
      </c>
      <c r="Q52" s="23">
        <f t="shared" si="9"/>
        <v>556.93999999999994</v>
      </c>
      <c r="R52" s="23">
        <f t="shared" si="9"/>
        <v>87.29</v>
      </c>
      <c r="S52" s="23">
        <f t="shared" si="9"/>
        <v>5.0200000000000005</v>
      </c>
    </row>
    <row r="53" spans="1:19" ht="15" customHeight="1">
      <c r="A53" s="143" t="s">
        <v>13</v>
      </c>
      <c r="B53" s="145">
        <v>96</v>
      </c>
      <c r="C53" s="139"/>
      <c r="D53" s="158"/>
      <c r="E53" s="139"/>
      <c r="F53" s="158"/>
      <c r="G53" s="139"/>
      <c r="H53" s="139"/>
      <c r="I53" s="139"/>
      <c r="J53" s="139"/>
      <c r="K53" s="140"/>
      <c r="L53" s="140"/>
      <c r="M53" s="140"/>
      <c r="N53" s="140"/>
      <c r="O53" s="140"/>
      <c r="P53" s="140"/>
      <c r="Q53" s="140"/>
      <c r="R53" s="140"/>
      <c r="S53" s="140"/>
    </row>
    <row r="54" spans="1:19" ht="15" customHeight="1">
      <c r="A54" s="97" t="s">
        <v>74</v>
      </c>
      <c r="B54" s="91">
        <v>96</v>
      </c>
      <c r="C54" s="170"/>
      <c r="D54" s="93"/>
      <c r="E54" s="101">
        <v>250</v>
      </c>
      <c r="F54" s="93"/>
      <c r="G54" s="102">
        <f>G55</f>
        <v>16.890999999999998</v>
      </c>
      <c r="H54" s="93">
        <v>0.9</v>
      </c>
      <c r="I54" s="102">
        <v>0.2</v>
      </c>
      <c r="J54" s="93">
        <v>17.36</v>
      </c>
      <c r="K54" s="102">
        <v>135</v>
      </c>
      <c r="L54" s="95">
        <v>0.04</v>
      </c>
      <c r="M54" s="95">
        <v>64.290000000000006</v>
      </c>
      <c r="N54" s="95"/>
      <c r="O54" s="95">
        <v>0.21</v>
      </c>
      <c r="P54" s="95">
        <v>36.43</v>
      </c>
      <c r="Q54" s="95">
        <v>24.64</v>
      </c>
      <c r="R54" s="95">
        <v>13.93</v>
      </c>
      <c r="S54" s="95">
        <v>0.32</v>
      </c>
    </row>
    <row r="55" spans="1:19" ht="15" customHeight="1">
      <c r="A55" s="10" t="s">
        <v>74</v>
      </c>
      <c r="B55" s="91">
        <v>96</v>
      </c>
      <c r="C55" s="9">
        <v>190</v>
      </c>
      <c r="D55" s="88">
        <f t="shared" ref="D55" si="10">B55*C55/1000</f>
        <v>18.239999999999998</v>
      </c>
      <c r="E55" s="6"/>
      <c r="F55" s="88">
        <v>88.9</v>
      </c>
      <c r="G55" s="22">
        <f t="shared" ref="G55" si="11">C55*F55/1000</f>
        <v>16.890999999999998</v>
      </c>
      <c r="H55" s="88"/>
      <c r="I55" s="8"/>
      <c r="J55" s="88"/>
      <c r="K55" s="8"/>
      <c r="L55" s="8"/>
      <c r="M55" s="8"/>
      <c r="N55" s="8"/>
      <c r="O55" s="8"/>
      <c r="P55" s="8"/>
      <c r="Q55" s="8"/>
      <c r="R55" s="8"/>
      <c r="S55" s="8"/>
    </row>
    <row r="56" spans="1:19" s="103" customFormat="1" ht="15" customHeight="1">
      <c r="A56" s="97" t="s">
        <v>88</v>
      </c>
      <c r="B56" s="91">
        <v>96</v>
      </c>
      <c r="C56" s="170"/>
      <c r="D56" s="101"/>
      <c r="E56" s="101">
        <v>200</v>
      </c>
      <c r="F56" s="102"/>
      <c r="G56" s="102">
        <f>SUM(G57)</f>
        <v>14.257269999999998</v>
      </c>
      <c r="H56" s="102">
        <v>1.53</v>
      </c>
      <c r="I56" s="102">
        <v>0.34</v>
      </c>
      <c r="J56" s="102">
        <v>13.77</v>
      </c>
      <c r="K56" s="102">
        <v>61.2</v>
      </c>
      <c r="L56" s="95">
        <v>0.08</v>
      </c>
      <c r="M56" s="95">
        <v>2.6</v>
      </c>
      <c r="N56" s="95">
        <v>40</v>
      </c>
      <c r="O56" s="95"/>
      <c r="P56" s="95">
        <v>240</v>
      </c>
      <c r="Q56" s="95">
        <v>180</v>
      </c>
      <c r="R56" s="95">
        <v>28</v>
      </c>
      <c r="S56" s="95">
        <v>0.2</v>
      </c>
    </row>
    <row r="57" spans="1:19" ht="15" customHeight="1">
      <c r="A57" s="10" t="s">
        <v>58</v>
      </c>
      <c r="B57" s="91">
        <v>96</v>
      </c>
      <c r="C57" s="9">
        <v>211</v>
      </c>
      <c r="D57" s="6">
        <f t="shared" si="0"/>
        <v>20.256</v>
      </c>
      <c r="E57" s="6"/>
      <c r="F57" s="8">
        <v>67.569999999999993</v>
      </c>
      <c r="G57" s="8">
        <f>C57*F57/1000</f>
        <v>14.257269999999998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ht="15" customHeight="1">
      <c r="A58" s="161"/>
      <c r="B58" s="162"/>
      <c r="C58" s="177"/>
      <c r="D58" s="164"/>
      <c r="E58" s="165"/>
      <c r="F58" s="165"/>
      <c r="G58" s="165"/>
      <c r="H58" s="23">
        <f>SUM(H54:H56)</f>
        <v>2.4300000000000002</v>
      </c>
      <c r="I58" s="23">
        <f t="shared" ref="I58:S58" si="12">SUM(I54:I56)</f>
        <v>0.54</v>
      </c>
      <c r="J58" s="23">
        <f t="shared" si="12"/>
        <v>31.13</v>
      </c>
      <c r="K58" s="23">
        <f t="shared" si="12"/>
        <v>196.2</v>
      </c>
      <c r="L58" s="23">
        <f t="shared" si="12"/>
        <v>0.12</v>
      </c>
      <c r="M58" s="23">
        <f t="shared" si="12"/>
        <v>66.89</v>
      </c>
      <c r="N58" s="23">
        <f t="shared" si="12"/>
        <v>40</v>
      </c>
      <c r="O58" s="23">
        <f t="shared" si="12"/>
        <v>0.21</v>
      </c>
      <c r="P58" s="23">
        <f t="shared" si="12"/>
        <v>276.43</v>
      </c>
      <c r="Q58" s="23">
        <f t="shared" si="12"/>
        <v>204.64</v>
      </c>
      <c r="R58" s="23">
        <f t="shared" si="12"/>
        <v>41.93</v>
      </c>
      <c r="S58" s="23">
        <f t="shared" si="12"/>
        <v>0.52</v>
      </c>
    </row>
    <row r="59" spans="1:19">
      <c r="A59" s="56"/>
      <c r="B59" s="56"/>
      <c r="C59" s="56"/>
      <c r="D59" s="56"/>
      <c r="E59" s="56"/>
      <c r="F59" s="57" t="s">
        <v>46</v>
      </c>
      <c r="G59" s="49">
        <f>E61*E62</f>
        <v>13770.938879999998</v>
      </c>
      <c r="H59" s="153">
        <f>H24+H52+H58</f>
        <v>60.01</v>
      </c>
      <c r="I59" s="153">
        <f>I24+I52+I58</f>
        <v>50.37</v>
      </c>
      <c r="J59" s="153">
        <f>J24+J52+J58</f>
        <v>263.95999999999998</v>
      </c>
      <c r="K59" s="153">
        <f>K24+K52+K58</f>
        <v>1780.5800000000002</v>
      </c>
      <c r="L59" s="153">
        <f t="shared" ref="L59:S59" si="13">L24+L52+L58</f>
        <v>20.49</v>
      </c>
      <c r="M59" s="153">
        <f t="shared" si="13"/>
        <v>81.86</v>
      </c>
      <c r="N59" s="153">
        <f t="shared" si="13"/>
        <v>161.67000000000002</v>
      </c>
      <c r="O59" s="153">
        <f t="shared" si="13"/>
        <v>54.919999999999995</v>
      </c>
      <c r="P59" s="153">
        <f t="shared" si="13"/>
        <v>828.66000000000008</v>
      </c>
      <c r="Q59" s="153">
        <f t="shared" si="13"/>
        <v>1254.5899999999997</v>
      </c>
      <c r="R59" s="153">
        <f t="shared" si="13"/>
        <v>210.88</v>
      </c>
      <c r="S59" s="153">
        <f t="shared" si="13"/>
        <v>9.7100000000000009</v>
      </c>
    </row>
    <row r="61" spans="1:19">
      <c r="A61" s="2" t="s">
        <v>47</v>
      </c>
      <c r="E61" s="175">
        <v>96</v>
      </c>
      <c r="F61" s="2" t="s">
        <v>48</v>
      </c>
    </row>
    <row r="62" spans="1:19">
      <c r="A62" s="2" t="s">
        <v>49</v>
      </c>
      <c r="E62" s="174">
        <f>G9+G20+G22+G54+G26+G37+G46+G50+G56</f>
        <v>143.44727999999998</v>
      </c>
      <c r="F62" s="2" t="s">
        <v>50</v>
      </c>
    </row>
    <row r="64" spans="1:19" ht="15" customHeight="1">
      <c r="A64" s="2" t="s">
        <v>262</v>
      </c>
      <c r="B64" s="3" t="s">
        <v>292</v>
      </c>
      <c r="E64" s="2" t="s">
        <v>51</v>
      </c>
      <c r="H64" s="3"/>
      <c r="I64" s="2" t="s">
        <v>52</v>
      </c>
    </row>
    <row r="82" spans="5:5">
      <c r="E82" s="3" t="s">
        <v>254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17.xml><?xml version="1.0" encoding="utf-8"?>
<worksheet xmlns="http://schemas.openxmlformats.org/spreadsheetml/2006/main" xmlns:r="http://schemas.openxmlformats.org/officeDocument/2006/relationships">
  <dimension ref="A1:S77"/>
  <sheetViews>
    <sheetView view="pageBreakPreview" topLeftCell="A40" zoomScale="93" zoomScaleNormal="110" zoomScaleSheetLayoutView="93" workbookViewId="0">
      <selection activeCell="L30" sqref="L30"/>
    </sheetView>
  </sheetViews>
  <sheetFormatPr defaultColWidth="8.85546875" defaultRowHeight="12.75"/>
  <cols>
    <col min="1" max="1" width="19.140625" style="2" bestFit="1" customWidth="1"/>
    <col min="2" max="2" width="12.8554687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80</v>
      </c>
      <c r="I5" s="275"/>
      <c r="J5" s="275"/>
      <c r="K5" s="275"/>
    </row>
    <row r="6" spans="1:19">
      <c r="E6" s="2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38.25">
      <c r="A9" s="90" t="s">
        <v>128</v>
      </c>
      <c r="B9" s="98">
        <v>155</v>
      </c>
      <c r="C9" s="199"/>
      <c r="D9" s="93"/>
      <c r="E9" s="101" t="s">
        <v>221</v>
      </c>
      <c r="F9" s="94"/>
      <c r="G9" s="102">
        <f>G10+G11+G12+G13+G14+G15+G16+G17</f>
        <v>64.865819999999999</v>
      </c>
      <c r="H9" s="102">
        <v>16.5</v>
      </c>
      <c r="I9" s="102">
        <v>29.55</v>
      </c>
      <c r="J9" s="102">
        <v>36.450000000000003</v>
      </c>
      <c r="K9" s="102">
        <v>313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 ht="15" customHeight="1">
      <c r="A10" s="147" t="s">
        <v>41</v>
      </c>
      <c r="B10" s="98">
        <v>155</v>
      </c>
      <c r="C10" s="200">
        <v>6</v>
      </c>
      <c r="D10" s="53">
        <f t="shared" ref="D10:D49" si="0">B10*C10/1000</f>
        <v>0.93</v>
      </c>
      <c r="E10" s="7"/>
      <c r="F10" s="53">
        <v>606.97</v>
      </c>
      <c r="G10" s="22">
        <f>C10*F10/1000</f>
        <v>3.6418200000000001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ht="15" customHeight="1">
      <c r="A11" s="147" t="s">
        <v>22</v>
      </c>
      <c r="B11" s="98">
        <v>155</v>
      </c>
      <c r="C11" s="200">
        <v>12</v>
      </c>
      <c r="D11" s="53">
        <f t="shared" si="0"/>
        <v>1.86</v>
      </c>
      <c r="E11" s="7"/>
      <c r="F11" s="53">
        <v>50</v>
      </c>
      <c r="G11" s="22">
        <f t="shared" ref="G11:G17" si="1">C11*F11/1000</f>
        <v>0.6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57</v>
      </c>
      <c r="B12" s="98">
        <v>155</v>
      </c>
      <c r="C12" s="200">
        <v>9</v>
      </c>
      <c r="D12" s="53">
        <f t="shared" si="0"/>
        <v>1.395</v>
      </c>
      <c r="E12" s="7"/>
      <c r="F12" s="53">
        <v>40</v>
      </c>
      <c r="G12" s="22">
        <f t="shared" si="1"/>
        <v>0.36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s="35" customFormat="1" ht="15" customHeight="1">
      <c r="A13" s="147" t="s">
        <v>66</v>
      </c>
      <c r="B13" s="98">
        <v>155</v>
      </c>
      <c r="C13" s="200">
        <v>141</v>
      </c>
      <c r="D13" s="53">
        <f t="shared" si="0"/>
        <v>21.855</v>
      </c>
      <c r="E13" s="7"/>
      <c r="F13" s="53">
        <v>390.06</v>
      </c>
      <c r="G13" s="22">
        <f t="shared" si="1"/>
        <v>54.998460000000001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67</v>
      </c>
      <c r="B14" s="98">
        <v>155</v>
      </c>
      <c r="C14" s="200">
        <v>6</v>
      </c>
      <c r="D14" s="53">
        <f t="shared" si="0"/>
        <v>0.93</v>
      </c>
      <c r="E14" s="7"/>
      <c r="F14" s="53">
        <v>7</v>
      </c>
      <c r="G14" s="22">
        <f>C14*F14/40</f>
        <v>1.05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ht="15" customHeight="1">
      <c r="A15" s="147" t="s">
        <v>31</v>
      </c>
      <c r="B15" s="98">
        <v>155</v>
      </c>
      <c r="C15" s="200">
        <v>6</v>
      </c>
      <c r="D15" s="53">
        <f t="shared" si="0"/>
        <v>0.93</v>
      </c>
      <c r="E15" s="7"/>
      <c r="F15" s="53">
        <v>190.09</v>
      </c>
      <c r="G15" s="22">
        <f t="shared" si="1"/>
        <v>1.1405399999999999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s="35" customFormat="1" ht="15" customHeight="1">
      <c r="A16" s="147" t="s">
        <v>68</v>
      </c>
      <c r="B16" s="98">
        <v>155</v>
      </c>
      <c r="C16" s="200">
        <v>30</v>
      </c>
      <c r="D16" s="53">
        <f t="shared" si="0"/>
        <v>4.6500000000000004</v>
      </c>
      <c r="E16" s="7"/>
      <c r="F16" s="53">
        <v>102.5</v>
      </c>
      <c r="G16" s="22">
        <f t="shared" si="1"/>
        <v>3.0750000000000002</v>
      </c>
      <c r="H16" s="52"/>
      <c r="I16" s="7"/>
      <c r="J16" s="52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25.5">
      <c r="A17" s="85" t="s">
        <v>77</v>
      </c>
      <c r="B17" s="98">
        <v>155</v>
      </c>
      <c r="C17" s="198">
        <v>6</v>
      </c>
      <c r="D17" s="88">
        <f t="shared" si="0"/>
        <v>0.93</v>
      </c>
      <c r="E17" s="6"/>
      <c r="F17" s="88"/>
      <c r="G17" s="22">
        <f t="shared" si="1"/>
        <v>0</v>
      </c>
      <c r="H17" s="4"/>
      <c r="I17" s="6"/>
      <c r="J17" s="4"/>
      <c r="K17" s="6"/>
      <c r="L17" s="6"/>
      <c r="M17" s="6"/>
      <c r="N17" s="6"/>
      <c r="O17" s="6"/>
      <c r="P17" s="6"/>
      <c r="Q17" s="6"/>
      <c r="R17" s="6"/>
      <c r="S17" s="6"/>
    </row>
    <row r="18" spans="1:19" s="103" customFormat="1">
      <c r="A18" s="90" t="s">
        <v>69</v>
      </c>
      <c r="B18" s="98">
        <v>155</v>
      </c>
      <c r="C18" s="202"/>
      <c r="D18" s="93"/>
      <c r="E18" s="101">
        <v>200</v>
      </c>
      <c r="F18" s="93"/>
      <c r="G18" s="81">
        <f>G19+G20+G21</f>
        <v>8.456999999999999</v>
      </c>
      <c r="H18" s="102">
        <v>3.78</v>
      </c>
      <c r="I18" s="102">
        <v>0.67</v>
      </c>
      <c r="J18" s="102">
        <v>26</v>
      </c>
      <c r="K18" s="102">
        <v>125.11</v>
      </c>
      <c r="L18" s="102">
        <v>0.02</v>
      </c>
      <c r="M18" s="102">
        <v>1.33</v>
      </c>
      <c r="N18" s="102"/>
      <c r="O18" s="102"/>
      <c r="P18" s="102">
        <v>133.33000000000001</v>
      </c>
      <c r="Q18" s="102">
        <v>111.11</v>
      </c>
      <c r="R18" s="102">
        <v>25.56</v>
      </c>
      <c r="S18" s="102">
        <v>2</v>
      </c>
    </row>
    <row r="19" spans="1:19" s="103" customFormat="1">
      <c r="A19" s="147" t="s">
        <v>70</v>
      </c>
      <c r="B19" s="98">
        <v>155</v>
      </c>
      <c r="C19" s="200">
        <v>4</v>
      </c>
      <c r="D19" s="53">
        <f t="shared" ref="D19:D21" si="2">B19*C19/1000</f>
        <v>0.62</v>
      </c>
      <c r="E19" s="7"/>
      <c r="F19" s="53">
        <v>175</v>
      </c>
      <c r="G19" s="22">
        <f t="shared" ref="G19:G21" si="3">C19*F19/1000</f>
        <v>0.7</v>
      </c>
      <c r="H19" s="102"/>
      <c r="I19" s="102"/>
      <c r="J19" s="102"/>
      <c r="K19" s="102"/>
      <c r="L19" s="102"/>
      <c r="M19" s="102"/>
      <c r="N19" s="102"/>
      <c r="O19" s="102"/>
      <c r="P19" s="102"/>
      <c r="Q19" s="102"/>
      <c r="R19" s="102"/>
      <c r="S19" s="102"/>
    </row>
    <row r="20" spans="1:19" s="103" customFormat="1">
      <c r="A20" s="147" t="s">
        <v>58</v>
      </c>
      <c r="B20" s="98">
        <v>155</v>
      </c>
      <c r="C20" s="200">
        <v>100</v>
      </c>
      <c r="D20" s="53">
        <f t="shared" si="2"/>
        <v>15.5</v>
      </c>
      <c r="E20" s="7"/>
      <c r="F20" s="53">
        <v>67.569999999999993</v>
      </c>
      <c r="G20" s="22">
        <f t="shared" si="3"/>
        <v>6.7569999999999988</v>
      </c>
      <c r="H20" s="52"/>
      <c r="I20" s="7"/>
      <c r="J20" s="52"/>
      <c r="K20" s="7"/>
      <c r="L20" s="7"/>
      <c r="M20" s="7"/>
      <c r="N20" s="7"/>
      <c r="O20" s="7"/>
      <c r="P20" s="7"/>
      <c r="Q20" s="7"/>
      <c r="R20" s="7"/>
      <c r="S20" s="7"/>
    </row>
    <row r="21" spans="1:19" s="35" customFormat="1" ht="15" customHeight="1">
      <c r="A21" s="85" t="s">
        <v>22</v>
      </c>
      <c r="B21" s="98">
        <v>155</v>
      </c>
      <c r="C21" s="198">
        <v>20</v>
      </c>
      <c r="D21" s="88">
        <f t="shared" si="2"/>
        <v>3.1</v>
      </c>
      <c r="E21" s="6"/>
      <c r="F21" s="88">
        <v>50</v>
      </c>
      <c r="G21" s="8">
        <f t="shared" si="3"/>
        <v>1</v>
      </c>
      <c r="H21" s="4"/>
      <c r="I21" s="6"/>
      <c r="J21" s="4"/>
      <c r="K21" s="6"/>
      <c r="L21" s="6"/>
      <c r="M21" s="6"/>
      <c r="N21" s="6"/>
      <c r="O21" s="6"/>
      <c r="P21" s="6"/>
      <c r="Q21" s="6"/>
      <c r="R21" s="6"/>
      <c r="S21" s="6"/>
    </row>
    <row r="22" spans="1:19" s="103" customFormat="1" ht="15" customHeight="1">
      <c r="A22" s="97" t="s">
        <v>143</v>
      </c>
      <c r="B22" s="98">
        <v>155</v>
      </c>
      <c r="C22" s="108"/>
      <c r="D22" s="93"/>
      <c r="E22" s="101">
        <v>120</v>
      </c>
      <c r="F22" s="93"/>
      <c r="G22" s="102">
        <f>G23</f>
        <v>4.92</v>
      </c>
      <c r="H22" s="101">
        <v>12.18</v>
      </c>
      <c r="I22" s="101">
        <v>3.17</v>
      </c>
      <c r="J22" s="101">
        <v>28.5</v>
      </c>
      <c r="K22" s="102">
        <v>233.8</v>
      </c>
      <c r="L22" s="102">
        <v>0.05</v>
      </c>
      <c r="M22" s="102"/>
      <c r="N22" s="102"/>
      <c r="O22" s="102">
        <v>0.65</v>
      </c>
      <c r="P22" s="102">
        <v>11.5</v>
      </c>
      <c r="Q22" s="102">
        <v>43.5</v>
      </c>
      <c r="R22" s="102">
        <v>16.5</v>
      </c>
      <c r="S22" s="102">
        <v>0.55000000000000004</v>
      </c>
    </row>
    <row r="23" spans="1:19" ht="15" customHeight="1">
      <c r="A23" s="10" t="s">
        <v>143</v>
      </c>
      <c r="B23" s="98">
        <v>155</v>
      </c>
      <c r="C23" s="9">
        <v>120</v>
      </c>
      <c r="D23" s="88">
        <f t="shared" si="0"/>
        <v>18.600000000000001</v>
      </c>
      <c r="E23" s="6"/>
      <c r="F23" s="88">
        <v>41</v>
      </c>
      <c r="G23" s="22">
        <f t="shared" ref="G23" si="4">C23*F23/1000</f>
        <v>4.92</v>
      </c>
      <c r="H23" s="88"/>
      <c r="I23" s="8"/>
      <c r="J23" s="88"/>
      <c r="K23" s="8"/>
      <c r="L23" s="8"/>
      <c r="M23" s="8"/>
      <c r="N23" s="8"/>
      <c r="O23" s="8"/>
      <c r="P23" s="8"/>
      <c r="Q23" s="8"/>
      <c r="R23" s="8"/>
      <c r="S23" s="8"/>
    </row>
    <row r="24" spans="1:19" s="103" customFormat="1">
      <c r="A24" s="161"/>
      <c r="B24" s="162"/>
      <c r="C24" s="177"/>
      <c r="D24" s="164"/>
      <c r="E24" s="165"/>
      <c r="F24" s="186"/>
      <c r="G24" s="165"/>
      <c r="H24" s="23">
        <f t="shared" ref="H24:S24" si="5">SUM(H9:H23)</f>
        <v>32.46</v>
      </c>
      <c r="I24" s="23">
        <f t="shared" si="5"/>
        <v>33.39</v>
      </c>
      <c r="J24" s="23">
        <f t="shared" si="5"/>
        <v>90.95</v>
      </c>
      <c r="K24" s="23">
        <f t="shared" si="5"/>
        <v>671.91000000000008</v>
      </c>
      <c r="L24" s="23">
        <f t="shared" si="5"/>
        <v>0.18</v>
      </c>
      <c r="M24" s="23">
        <f t="shared" si="5"/>
        <v>1.69</v>
      </c>
      <c r="N24" s="23">
        <f t="shared" si="5"/>
        <v>108</v>
      </c>
      <c r="O24" s="23">
        <f t="shared" si="5"/>
        <v>2.09</v>
      </c>
      <c r="P24" s="23">
        <f t="shared" si="5"/>
        <v>378.83000000000004</v>
      </c>
      <c r="Q24" s="23">
        <f t="shared" si="5"/>
        <v>493.01</v>
      </c>
      <c r="R24" s="23">
        <f t="shared" si="5"/>
        <v>81.66</v>
      </c>
      <c r="S24" s="23">
        <f t="shared" si="5"/>
        <v>4.17</v>
      </c>
    </row>
    <row r="25" spans="1:19" ht="15" customHeight="1">
      <c r="A25" s="132" t="s">
        <v>12</v>
      </c>
      <c r="B25" s="133">
        <v>155</v>
      </c>
      <c r="C25" s="134"/>
      <c r="D25" s="156"/>
      <c r="E25" s="134"/>
      <c r="F25" s="156"/>
      <c r="G25" s="134"/>
      <c r="H25" s="134"/>
      <c r="I25" s="134"/>
      <c r="J25" s="134"/>
      <c r="K25" s="135"/>
      <c r="L25" s="135"/>
      <c r="M25" s="135"/>
      <c r="N25" s="135"/>
      <c r="O25" s="135"/>
      <c r="P25" s="135"/>
      <c r="Q25" s="135"/>
      <c r="R25" s="135"/>
      <c r="S25" s="135"/>
    </row>
    <row r="26" spans="1:19" s="103" customFormat="1" ht="38.25">
      <c r="A26" s="90" t="s">
        <v>251</v>
      </c>
      <c r="B26" s="98">
        <v>155</v>
      </c>
      <c r="C26" s="199"/>
      <c r="D26" s="94"/>
      <c r="E26" s="101" t="s">
        <v>62</v>
      </c>
      <c r="F26" s="93"/>
      <c r="G26" s="102">
        <f>SUM(G27:G34)</f>
        <v>11.860749999999999</v>
      </c>
      <c r="H26" s="94">
        <v>2.16</v>
      </c>
      <c r="I26" s="101">
        <v>5.97</v>
      </c>
      <c r="J26" s="94">
        <v>5.61</v>
      </c>
      <c r="K26" s="101">
        <v>101.37</v>
      </c>
      <c r="L26" s="101">
        <v>7.0000000000000007E-2</v>
      </c>
      <c r="M26" s="101">
        <v>12</v>
      </c>
      <c r="N26" s="101"/>
      <c r="O26" s="101"/>
      <c r="P26" s="101">
        <v>59.1</v>
      </c>
      <c r="Q26" s="101">
        <v>267</v>
      </c>
      <c r="R26" s="101">
        <v>31.8</v>
      </c>
      <c r="S26" s="101">
        <v>0.93</v>
      </c>
    </row>
    <row r="27" spans="1:19" s="35" customFormat="1" ht="15" customHeight="1">
      <c r="A27" s="147" t="s">
        <v>26</v>
      </c>
      <c r="B27" s="98">
        <v>155</v>
      </c>
      <c r="C27" s="200">
        <v>38</v>
      </c>
      <c r="D27" s="52">
        <f t="shared" si="0"/>
        <v>5.89</v>
      </c>
      <c r="E27" s="7"/>
      <c r="F27" s="53">
        <v>18.3</v>
      </c>
      <c r="G27" s="22">
        <f>C27*F27/1000</f>
        <v>0.69540000000000002</v>
      </c>
      <c r="H27" s="52"/>
      <c r="I27" s="7"/>
      <c r="J27" s="52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47" t="s">
        <v>27</v>
      </c>
      <c r="B28" s="98">
        <v>155</v>
      </c>
      <c r="C28" s="200">
        <v>33</v>
      </c>
      <c r="D28" s="52">
        <f t="shared" si="0"/>
        <v>5.1150000000000002</v>
      </c>
      <c r="E28" s="7"/>
      <c r="F28" s="53">
        <v>16.899999999999999</v>
      </c>
      <c r="G28" s="22">
        <f t="shared" ref="G28:G36" si="6">C28*F28/1000</f>
        <v>0.55769999999999997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ht="15" customHeight="1">
      <c r="A29" s="147" t="s">
        <v>36</v>
      </c>
      <c r="B29" s="98">
        <v>155</v>
      </c>
      <c r="C29" s="200">
        <v>12</v>
      </c>
      <c r="D29" s="52">
        <f t="shared" si="0"/>
        <v>1.86</v>
      </c>
      <c r="E29" s="7"/>
      <c r="F29" s="53">
        <v>24</v>
      </c>
      <c r="G29" s="22">
        <f t="shared" si="6"/>
        <v>0.28799999999999998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133</v>
      </c>
      <c r="B30" s="98">
        <v>155</v>
      </c>
      <c r="C30" s="200">
        <v>46</v>
      </c>
      <c r="D30" s="52">
        <f t="shared" si="0"/>
        <v>7.13</v>
      </c>
      <c r="E30" s="7"/>
      <c r="F30" s="53">
        <v>193</v>
      </c>
      <c r="G30" s="22">
        <f t="shared" si="6"/>
        <v>8.8780000000000001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35" customFormat="1" ht="15" customHeight="1">
      <c r="A31" s="147" t="s">
        <v>28</v>
      </c>
      <c r="B31" s="98">
        <v>155</v>
      </c>
      <c r="C31" s="200">
        <v>13</v>
      </c>
      <c r="D31" s="52">
        <f t="shared" si="0"/>
        <v>2.0150000000000001</v>
      </c>
      <c r="E31" s="7"/>
      <c r="F31" s="53">
        <v>22.4</v>
      </c>
      <c r="G31" s="22">
        <f t="shared" si="6"/>
        <v>0.29120000000000001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71</v>
      </c>
      <c r="B32" s="98">
        <v>155</v>
      </c>
      <c r="C32" s="200">
        <v>5</v>
      </c>
      <c r="D32" s="52">
        <f t="shared" si="0"/>
        <v>0.77500000000000002</v>
      </c>
      <c r="E32" s="7"/>
      <c r="F32" s="53">
        <v>190.09</v>
      </c>
      <c r="G32" s="22">
        <f t="shared" si="6"/>
        <v>0.95045000000000002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101</v>
      </c>
      <c r="B33" s="98">
        <v>155</v>
      </c>
      <c r="C33" s="200">
        <v>5</v>
      </c>
      <c r="D33" s="52">
        <f t="shared" si="0"/>
        <v>0.77500000000000002</v>
      </c>
      <c r="E33" s="7"/>
      <c r="F33" s="53">
        <v>40</v>
      </c>
      <c r="G33" s="22">
        <f t="shared" si="6"/>
        <v>0.2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s="103" customFormat="1" ht="15" customHeight="1">
      <c r="A34" s="147" t="s">
        <v>166</v>
      </c>
      <c r="B34" s="98">
        <v>155</v>
      </c>
      <c r="C34" s="200">
        <v>2</v>
      </c>
      <c r="D34" s="52">
        <f t="shared" si="0"/>
        <v>0.31</v>
      </c>
      <c r="E34" s="7"/>
      <c r="F34" s="53"/>
      <c r="G34" s="22">
        <f t="shared" si="6"/>
        <v>0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s="35" customFormat="1" ht="15" customHeight="1">
      <c r="A35" s="147" t="s">
        <v>19</v>
      </c>
      <c r="B35" s="98">
        <v>155</v>
      </c>
      <c r="C35" s="200">
        <v>3</v>
      </c>
      <c r="D35" s="52">
        <f t="shared" si="0"/>
        <v>0.46500000000000002</v>
      </c>
      <c r="E35" s="7"/>
      <c r="F35" s="53">
        <v>16</v>
      </c>
      <c r="G35" s="22">
        <f t="shared" si="6"/>
        <v>4.8000000000000001E-2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85" t="s">
        <v>25</v>
      </c>
      <c r="B36" s="98">
        <v>155</v>
      </c>
      <c r="C36" s="198">
        <v>5</v>
      </c>
      <c r="D36" s="4">
        <f t="shared" si="0"/>
        <v>0.77500000000000002</v>
      </c>
      <c r="E36" s="6"/>
      <c r="F36" s="88">
        <v>117</v>
      </c>
      <c r="G36" s="22">
        <f t="shared" si="6"/>
        <v>0.58499999999999996</v>
      </c>
      <c r="H36" s="4"/>
      <c r="I36" s="6"/>
      <c r="J36" s="4"/>
      <c r="K36" s="6"/>
      <c r="L36" s="6"/>
      <c r="M36" s="6"/>
      <c r="N36" s="6"/>
      <c r="O36" s="6"/>
      <c r="P36" s="6"/>
      <c r="Q36" s="6"/>
      <c r="R36" s="6"/>
      <c r="S36" s="6"/>
    </row>
    <row r="37" spans="1:19" s="103" customFormat="1" ht="28.5" customHeight="1">
      <c r="A37" s="97" t="s">
        <v>131</v>
      </c>
      <c r="B37" s="98">
        <v>155</v>
      </c>
      <c r="C37" s="108"/>
      <c r="D37" s="94"/>
      <c r="E37" s="101" t="s">
        <v>265</v>
      </c>
      <c r="F37" s="93"/>
      <c r="G37" s="102">
        <f>SUM(G38:G45)</f>
        <v>54.439199999999992</v>
      </c>
      <c r="H37" s="93">
        <v>11.8</v>
      </c>
      <c r="I37" s="102">
        <v>5.7</v>
      </c>
      <c r="J37" s="93">
        <v>58.2</v>
      </c>
      <c r="K37" s="102">
        <v>328</v>
      </c>
      <c r="L37" s="102">
        <v>0.06</v>
      </c>
      <c r="M37" s="102">
        <v>1.28</v>
      </c>
      <c r="N37" s="102"/>
      <c r="O37" s="102"/>
      <c r="P37" s="102">
        <v>14.23</v>
      </c>
      <c r="Q37" s="102">
        <v>200.14</v>
      </c>
      <c r="R37" s="102">
        <v>39.29</v>
      </c>
      <c r="S37" s="102">
        <v>2.65</v>
      </c>
    </row>
    <row r="38" spans="1:19" s="35" customFormat="1" ht="15" customHeight="1">
      <c r="A38" s="11" t="s">
        <v>35</v>
      </c>
      <c r="B38" s="98">
        <v>155</v>
      </c>
      <c r="C38" s="12">
        <v>34</v>
      </c>
      <c r="D38" s="53">
        <f t="shared" si="0"/>
        <v>5.27</v>
      </c>
      <c r="E38" s="7"/>
      <c r="F38" s="53">
        <v>44.3</v>
      </c>
      <c r="G38" s="22">
        <f>C38*F38/1000</f>
        <v>1.5061999999999998</v>
      </c>
      <c r="H38" s="52"/>
      <c r="I38" s="7"/>
      <c r="J38" s="52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1" t="s">
        <v>29</v>
      </c>
      <c r="B39" s="98">
        <v>155</v>
      </c>
      <c r="C39" s="12">
        <v>140</v>
      </c>
      <c r="D39" s="53">
        <f t="shared" si="0"/>
        <v>21.7</v>
      </c>
      <c r="E39" s="7"/>
      <c r="F39" s="53">
        <v>370</v>
      </c>
      <c r="G39" s="22">
        <f t="shared" ref="G39:G45" si="7">C39*F39/1000</f>
        <v>51.8</v>
      </c>
      <c r="H39" s="52"/>
      <c r="I39" s="7"/>
      <c r="J39" s="52"/>
      <c r="K39" s="7"/>
      <c r="L39" s="7"/>
      <c r="M39" s="7"/>
      <c r="N39" s="7"/>
      <c r="O39" s="7"/>
      <c r="P39" s="7"/>
      <c r="Q39" s="7"/>
      <c r="R39" s="7"/>
      <c r="S39" s="7"/>
    </row>
    <row r="40" spans="1:19" s="35" customFormat="1" ht="15" customHeight="1">
      <c r="A40" s="11" t="s">
        <v>36</v>
      </c>
      <c r="B40" s="98">
        <v>155</v>
      </c>
      <c r="C40" s="12">
        <v>6</v>
      </c>
      <c r="D40" s="53">
        <f t="shared" si="0"/>
        <v>0.93</v>
      </c>
      <c r="E40" s="7"/>
      <c r="F40" s="53">
        <v>24</v>
      </c>
      <c r="G40" s="22">
        <f t="shared" si="7"/>
        <v>0.14399999999999999</v>
      </c>
      <c r="H40" s="52"/>
      <c r="I40" s="7"/>
      <c r="J40" s="52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1" t="s">
        <v>28</v>
      </c>
      <c r="B41" s="98">
        <v>155</v>
      </c>
      <c r="C41" s="12">
        <v>5</v>
      </c>
      <c r="D41" s="53">
        <f t="shared" si="0"/>
        <v>0.77500000000000002</v>
      </c>
      <c r="E41" s="7"/>
      <c r="F41" s="53">
        <v>22.4</v>
      </c>
      <c r="G41" s="22">
        <f t="shared" si="7"/>
        <v>0.112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ht="30" customHeight="1">
      <c r="A42" s="11" t="s">
        <v>132</v>
      </c>
      <c r="B42" s="98">
        <v>155</v>
      </c>
      <c r="C42" s="12">
        <v>5.0000000000000001E-3</v>
      </c>
      <c r="D42" s="53">
        <f t="shared" si="0"/>
        <v>7.7499999999999997E-4</v>
      </c>
      <c r="E42" s="7"/>
      <c r="F42" s="53"/>
      <c r="G42" s="22">
        <f t="shared" si="7"/>
        <v>0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1" t="s">
        <v>19</v>
      </c>
      <c r="B43" s="98">
        <v>155</v>
      </c>
      <c r="C43" s="12">
        <v>2</v>
      </c>
      <c r="D43" s="53">
        <f t="shared" si="0"/>
        <v>0.31</v>
      </c>
      <c r="E43" s="7"/>
      <c r="F43" s="53">
        <v>16</v>
      </c>
      <c r="G43" s="22">
        <f t="shared" si="7"/>
        <v>3.2000000000000001E-2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1" t="s">
        <v>75</v>
      </c>
      <c r="B44" s="98">
        <v>155</v>
      </c>
      <c r="C44" s="12">
        <v>5</v>
      </c>
      <c r="D44" s="53">
        <f t="shared" si="0"/>
        <v>0.77500000000000002</v>
      </c>
      <c r="E44" s="7"/>
      <c r="F44" s="53">
        <v>52</v>
      </c>
      <c r="G44" s="22">
        <f t="shared" si="7"/>
        <v>0.26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0" t="s">
        <v>25</v>
      </c>
      <c r="B45" s="98">
        <v>155</v>
      </c>
      <c r="C45" s="9">
        <v>5</v>
      </c>
      <c r="D45" s="88">
        <f t="shared" si="0"/>
        <v>0.77500000000000002</v>
      </c>
      <c r="E45" s="6"/>
      <c r="F45" s="88">
        <v>117</v>
      </c>
      <c r="G45" s="22">
        <f t="shared" si="7"/>
        <v>0.58499999999999996</v>
      </c>
      <c r="H45" s="4"/>
      <c r="I45" s="6"/>
      <c r="J45" s="4"/>
      <c r="K45" s="6"/>
      <c r="L45" s="6"/>
      <c r="M45" s="6"/>
      <c r="N45" s="6"/>
      <c r="O45" s="6"/>
      <c r="P45" s="6"/>
      <c r="Q45" s="6"/>
      <c r="R45" s="6"/>
      <c r="S45" s="6"/>
    </row>
    <row r="46" spans="1:19" s="103" customFormat="1" ht="15" customHeight="1">
      <c r="A46" s="97" t="s">
        <v>42</v>
      </c>
      <c r="B46" s="98">
        <v>155</v>
      </c>
      <c r="C46" s="108"/>
      <c r="D46" s="93"/>
      <c r="E46" s="101">
        <v>200</v>
      </c>
      <c r="F46" s="93"/>
      <c r="G46" s="102">
        <f>SUM(G47)</f>
        <v>7</v>
      </c>
      <c r="H46" s="93">
        <v>1</v>
      </c>
      <c r="I46" s="102" t="s">
        <v>45</v>
      </c>
      <c r="J46" s="93">
        <v>19.8</v>
      </c>
      <c r="K46" s="102">
        <v>85</v>
      </c>
      <c r="L46" s="112">
        <v>20</v>
      </c>
      <c r="M46" s="112"/>
      <c r="N46" s="112">
        <v>0.67</v>
      </c>
      <c r="O46" s="112">
        <v>52</v>
      </c>
      <c r="P46" s="112">
        <v>82.67</v>
      </c>
      <c r="Q46" s="112">
        <v>30</v>
      </c>
      <c r="R46" s="112">
        <v>3.2</v>
      </c>
      <c r="S46" s="102"/>
    </row>
    <row r="47" spans="1:19" s="103" customFormat="1" ht="15" customHeight="1">
      <c r="A47" s="10" t="s">
        <v>96</v>
      </c>
      <c r="B47" s="98">
        <v>155</v>
      </c>
      <c r="C47" s="9">
        <v>200</v>
      </c>
      <c r="D47" s="88">
        <f t="shared" si="0"/>
        <v>31</v>
      </c>
      <c r="E47" s="6"/>
      <c r="F47" s="88">
        <v>35</v>
      </c>
      <c r="G47" s="8">
        <f>C47*F47/1000</f>
        <v>7</v>
      </c>
      <c r="H47" s="4"/>
      <c r="I47" s="6"/>
      <c r="J47" s="4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44</v>
      </c>
      <c r="B48" s="98">
        <v>155</v>
      </c>
      <c r="C48" s="99"/>
      <c r="D48" s="93"/>
      <c r="E48" s="101">
        <v>72</v>
      </c>
      <c r="F48" s="102"/>
      <c r="G48" s="102">
        <f>SUM(G49)</f>
        <v>2.952</v>
      </c>
      <c r="H48" s="34">
        <v>8.4600000000000009</v>
      </c>
      <c r="I48" s="34">
        <v>2.5099999999999998</v>
      </c>
      <c r="J48" s="34">
        <v>44.33</v>
      </c>
      <c r="K48" s="34">
        <v>186</v>
      </c>
      <c r="L48" s="112">
        <v>0.04</v>
      </c>
      <c r="M48" s="112"/>
      <c r="N48" s="112"/>
      <c r="O48" s="112">
        <v>0.36</v>
      </c>
      <c r="P48" s="112">
        <v>9.1999999999999993</v>
      </c>
      <c r="Q48" s="112">
        <v>42.4</v>
      </c>
      <c r="R48" s="112">
        <v>10</v>
      </c>
      <c r="S48" s="112">
        <v>1.24</v>
      </c>
    </row>
    <row r="49" spans="1:19" s="123" customFormat="1" ht="15" customHeight="1">
      <c r="A49" s="10" t="s">
        <v>43</v>
      </c>
      <c r="B49" s="98">
        <v>155</v>
      </c>
      <c r="C49" s="9">
        <v>72</v>
      </c>
      <c r="D49" s="88">
        <f t="shared" si="0"/>
        <v>11.16</v>
      </c>
      <c r="E49" s="6"/>
      <c r="F49" s="8">
        <v>41</v>
      </c>
      <c r="G49" s="8">
        <f>C49*F49/1000</f>
        <v>2.952</v>
      </c>
      <c r="H49" s="4"/>
      <c r="I49" s="6"/>
      <c r="J49" s="4"/>
      <c r="K49" s="6"/>
      <c r="L49" s="6"/>
      <c r="M49" s="6"/>
      <c r="N49" s="6"/>
      <c r="O49" s="6"/>
      <c r="P49" s="6"/>
      <c r="Q49" s="6"/>
      <c r="R49" s="6"/>
      <c r="S49" s="6"/>
    </row>
    <row r="50" spans="1:19" s="103" customFormat="1" ht="15" customHeight="1">
      <c r="A50" s="161"/>
      <c r="B50" s="162">
        <v>155</v>
      </c>
      <c r="C50" s="177"/>
      <c r="D50" s="164"/>
      <c r="E50" s="165"/>
      <c r="F50" s="186"/>
      <c r="G50" s="165"/>
      <c r="H50" s="23">
        <f>SUM(H26:H49)</f>
        <v>23.42</v>
      </c>
      <c r="I50" s="23">
        <f>SUM(I26:I49)</f>
        <v>14.18</v>
      </c>
      <c r="J50" s="23">
        <f>SUM(J26:J49)</f>
        <v>127.94</v>
      </c>
      <c r="K50" s="23">
        <f>SUM(K26:K49)</f>
        <v>700.37</v>
      </c>
      <c r="L50" s="23">
        <f t="shared" ref="L50:S50" si="8">SUM(L26:L49)</f>
        <v>20.169999999999998</v>
      </c>
      <c r="M50" s="23">
        <f t="shared" si="8"/>
        <v>13.28</v>
      </c>
      <c r="N50" s="23">
        <f t="shared" si="8"/>
        <v>0.67</v>
      </c>
      <c r="O50" s="23">
        <f t="shared" si="8"/>
        <v>52.36</v>
      </c>
      <c r="P50" s="23">
        <f t="shared" si="8"/>
        <v>165.2</v>
      </c>
      <c r="Q50" s="23">
        <f t="shared" si="8"/>
        <v>539.54</v>
      </c>
      <c r="R50" s="23">
        <f t="shared" si="8"/>
        <v>84.29</v>
      </c>
      <c r="S50" s="23">
        <f t="shared" si="8"/>
        <v>4.82</v>
      </c>
    </row>
    <row r="51" spans="1:19" ht="15" customHeight="1">
      <c r="A51" s="97" t="s">
        <v>74</v>
      </c>
      <c r="B51" s="91">
        <v>155</v>
      </c>
      <c r="C51" s="170"/>
      <c r="D51" s="93"/>
      <c r="E51" s="101">
        <v>250</v>
      </c>
      <c r="F51" s="93"/>
      <c r="G51" s="102">
        <f>G52</f>
        <v>22.225000000000001</v>
      </c>
      <c r="H51" s="93">
        <v>0.9</v>
      </c>
      <c r="I51" s="102">
        <v>0.2</v>
      </c>
      <c r="J51" s="93">
        <v>17.36</v>
      </c>
      <c r="K51" s="102">
        <v>135</v>
      </c>
      <c r="L51" s="95">
        <v>0.04</v>
      </c>
      <c r="M51" s="95">
        <v>64.290000000000006</v>
      </c>
      <c r="N51" s="95"/>
      <c r="O51" s="95">
        <v>0.21</v>
      </c>
      <c r="P51" s="95">
        <v>36.43</v>
      </c>
      <c r="Q51" s="95">
        <v>24.64</v>
      </c>
      <c r="R51" s="95">
        <v>13.93</v>
      </c>
      <c r="S51" s="95">
        <v>0.32</v>
      </c>
    </row>
    <row r="52" spans="1:19" ht="15" customHeight="1">
      <c r="A52" s="10" t="s">
        <v>74</v>
      </c>
      <c r="B52" s="86">
        <v>155</v>
      </c>
      <c r="C52" s="9">
        <v>250</v>
      </c>
      <c r="D52" s="88">
        <f t="shared" ref="D52" si="9">B52*C52/1000</f>
        <v>38.75</v>
      </c>
      <c r="E52" s="6"/>
      <c r="F52" s="88">
        <v>88.9</v>
      </c>
      <c r="G52" s="22">
        <f t="shared" ref="G52" si="10">C52*F52/1000</f>
        <v>22.225000000000001</v>
      </c>
      <c r="H52" s="88"/>
      <c r="I52" s="8"/>
      <c r="J52" s="88"/>
      <c r="K52" s="8"/>
      <c r="L52" s="8"/>
      <c r="M52" s="8"/>
      <c r="N52" s="8"/>
      <c r="O52" s="8"/>
      <c r="P52" s="8"/>
      <c r="Q52" s="8"/>
      <c r="R52" s="8"/>
      <c r="S52" s="8"/>
    </row>
    <row r="53" spans="1:19" ht="15" customHeight="1">
      <c r="A53" s="161"/>
      <c r="B53" s="162"/>
      <c r="C53" s="177"/>
      <c r="D53" s="164"/>
      <c r="E53" s="165"/>
      <c r="F53" s="165"/>
      <c r="G53" s="165"/>
      <c r="H53" s="23">
        <f t="shared" ref="H53:S53" si="11">SUM(H51:H52)</f>
        <v>0.9</v>
      </c>
      <c r="I53" s="23">
        <f t="shared" si="11"/>
        <v>0.2</v>
      </c>
      <c r="J53" s="23">
        <f t="shared" si="11"/>
        <v>17.36</v>
      </c>
      <c r="K53" s="23">
        <f t="shared" si="11"/>
        <v>135</v>
      </c>
      <c r="L53" s="23">
        <f t="shared" si="11"/>
        <v>0.04</v>
      </c>
      <c r="M53" s="23">
        <f t="shared" si="11"/>
        <v>64.290000000000006</v>
      </c>
      <c r="N53" s="23">
        <f t="shared" si="11"/>
        <v>0</v>
      </c>
      <c r="O53" s="23">
        <f t="shared" si="11"/>
        <v>0.21</v>
      </c>
      <c r="P53" s="23">
        <f t="shared" si="11"/>
        <v>36.43</v>
      </c>
      <c r="Q53" s="23">
        <f t="shared" si="11"/>
        <v>24.64</v>
      </c>
      <c r="R53" s="23">
        <f t="shared" si="11"/>
        <v>13.93</v>
      </c>
      <c r="S53" s="23">
        <f t="shared" si="11"/>
        <v>0.32</v>
      </c>
    </row>
    <row r="54" spans="1:19">
      <c r="A54" s="56"/>
      <c r="B54" s="56"/>
      <c r="C54" s="56"/>
      <c r="D54" s="56"/>
      <c r="E54" s="56"/>
      <c r="F54" s="251" t="s">
        <v>46</v>
      </c>
      <c r="G54" s="49">
        <f>E56*E57</f>
        <v>27391.564349999997</v>
      </c>
      <c r="H54" s="153">
        <f t="shared" ref="H54:S54" si="12">H24+H50+H53</f>
        <v>56.78</v>
      </c>
      <c r="I54" s="153">
        <f t="shared" si="12"/>
        <v>47.77</v>
      </c>
      <c r="J54" s="153">
        <f t="shared" si="12"/>
        <v>236.25</v>
      </c>
      <c r="K54" s="153">
        <f t="shared" si="12"/>
        <v>1507.2800000000002</v>
      </c>
      <c r="L54" s="153">
        <f t="shared" si="12"/>
        <v>20.389999999999997</v>
      </c>
      <c r="M54" s="153">
        <f t="shared" si="12"/>
        <v>79.260000000000005</v>
      </c>
      <c r="N54" s="153">
        <f t="shared" si="12"/>
        <v>108.67</v>
      </c>
      <c r="O54" s="153">
        <f t="shared" si="12"/>
        <v>54.660000000000004</v>
      </c>
      <c r="P54" s="153">
        <f t="shared" si="12"/>
        <v>580.45999999999992</v>
      </c>
      <c r="Q54" s="153">
        <f t="shared" si="12"/>
        <v>1057.19</v>
      </c>
      <c r="R54" s="153">
        <f t="shared" si="12"/>
        <v>179.88</v>
      </c>
      <c r="S54" s="153">
        <f t="shared" si="12"/>
        <v>9.31</v>
      </c>
    </row>
    <row r="56" spans="1:19">
      <c r="A56" s="2" t="s">
        <v>47</v>
      </c>
      <c r="E56" s="175">
        <v>155</v>
      </c>
      <c r="F56" s="2" t="s">
        <v>48</v>
      </c>
    </row>
    <row r="57" spans="1:19">
      <c r="A57" s="2" t="s">
        <v>49</v>
      </c>
      <c r="E57" s="174">
        <f>G9+G18+G22+G51+G26+G37+G46+G48</f>
        <v>176.71976999999998</v>
      </c>
      <c r="F57" s="2" t="s">
        <v>50</v>
      </c>
    </row>
    <row r="59" spans="1:19" ht="15" customHeight="1">
      <c r="A59" s="2" t="s">
        <v>262</v>
      </c>
      <c r="B59" s="3" t="s">
        <v>292</v>
      </c>
      <c r="E59" s="2" t="s">
        <v>51</v>
      </c>
      <c r="H59" s="3"/>
      <c r="I59" s="2" t="s">
        <v>52</v>
      </c>
    </row>
    <row r="77" spans="5:5">
      <c r="E77" s="3" t="s">
        <v>254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18.xml><?xml version="1.0" encoding="utf-8"?>
<worksheet xmlns="http://schemas.openxmlformats.org/spreadsheetml/2006/main" xmlns:r="http://schemas.openxmlformats.org/officeDocument/2006/relationships">
  <dimension ref="A1:S71"/>
  <sheetViews>
    <sheetView tabSelected="1" view="pageBreakPreview" topLeftCell="A32" zoomScale="86" zoomScaleNormal="110" zoomScaleSheetLayoutView="86" workbookViewId="0">
      <selection activeCell="E70" sqref="E70"/>
    </sheetView>
  </sheetViews>
  <sheetFormatPr defaultColWidth="8.85546875" defaultRowHeight="12.75"/>
  <cols>
    <col min="1" max="1" width="19.140625" style="2" bestFit="1" customWidth="1"/>
    <col min="2" max="2" width="7.5703125" style="2" customWidth="1"/>
    <col min="3" max="6" width="9.7109375" style="2" customWidth="1"/>
    <col min="7" max="7" width="12.5703125" style="2" customWidth="1"/>
    <col min="8" max="11" width="9.7109375" style="2" customWidth="1"/>
    <col min="12" max="15" width="8.85546875" style="2"/>
    <col min="16" max="16" width="12" style="2" customWidth="1"/>
    <col min="17" max="17" width="11.28515625" style="2" customWidth="1"/>
    <col min="18" max="18" width="8.140625" style="2" customWidth="1"/>
    <col min="19" max="19" width="8.28515625" style="2" customWidth="1"/>
    <col min="20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>
      <c r="E6" s="2" t="s">
        <v>182</v>
      </c>
    </row>
    <row r="7" spans="1:19" s="1" customFormat="1" ht="54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36.75" customHeight="1">
      <c r="A9" s="90" t="s">
        <v>178</v>
      </c>
      <c r="B9" s="98">
        <v>96</v>
      </c>
      <c r="C9" s="199"/>
      <c r="D9" s="94"/>
      <c r="E9" s="101" t="s">
        <v>157</v>
      </c>
      <c r="F9" s="94"/>
      <c r="G9" s="102">
        <f>G10+G11+G12+G13+G14</f>
        <v>16.942699999999999</v>
      </c>
      <c r="H9" s="93">
        <v>5.0999999999999996</v>
      </c>
      <c r="I9" s="102">
        <v>10.72</v>
      </c>
      <c r="J9" s="93">
        <v>25.91</v>
      </c>
      <c r="K9" s="102">
        <v>251</v>
      </c>
      <c r="L9" s="101">
        <v>0.4</v>
      </c>
      <c r="M9" s="101">
        <v>1.9</v>
      </c>
      <c r="N9" s="101">
        <v>71.599999999999994</v>
      </c>
      <c r="O9" s="101">
        <v>0.4</v>
      </c>
      <c r="P9" s="101">
        <v>92.3</v>
      </c>
      <c r="Q9" s="101">
        <v>128</v>
      </c>
      <c r="R9" s="101">
        <v>26.7</v>
      </c>
      <c r="S9" s="101">
        <v>1.3</v>
      </c>
    </row>
    <row r="10" spans="1:19" ht="15" customHeight="1">
      <c r="A10" s="147" t="s">
        <v>58</v>
      </c>
      <c r="B10" s="98">
        <v>96</v>
      </c>
      <c r="C10" s="200">
        <v>100</v>
      </c>
      <c r="D10" s="53">
        <f>B10*C10/1000</f>
        <v>9.6</v>
      </c>
      <c r="E10" s="7"/>
      <c r="F10" s="53">
        <v>67.569999999999993</v>
      </c>
      <c r="G10" s="22">
        <f>C10*F10/1000</f>
        <v>6.7569999999999988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96</v>
      </c>
      <c r="C11" s="200">
        <v>10</v>
      </c>
      <c r="D11" s="53">
        <f t="shared" ref="D11:D58" si="0">B11*C11/1000</f>
        <v>0.96</v>
      </c>
      <c r="E11" s="7"/>
      <c r="F11" s="53">
        <v>606.97</v>
      </c>
      <c r="G11" s="22">
        <f t="shared" ref="G11:G24" si="1">C11*F11/1000</f>
        <v>6.069700000000001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22</v>
      </c>
      <c r="B12" s="98">
        <v>96</v>
      </c>
      <c r="C12" s="200">
        <v>6</v>
      </c>
      <c r="D12" s="53">
        <f t="shared" si="0"/>
        <v>0.57599999999999996</v>
      </c>
      <c r="E12" s="7"/>
      <c r="F12" s="53">
        <v>50</v>
      </c>
      <c r="G12" s="22">
        <f t="shared" si="1"/>
        <v>0.3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ht="15" customHeight="1">
      <c r="A13" s="147" t="s">
        <v>35</v>
      </c>
      <c r="B13" s="98">
        <v>96</v>
      </c>
      <c r="C13" s="200">
        <v>44</v>
      </c>
      <c r="D13" s="53">
        <f t="shared" si="0"/>
        <v>4.2240000000000002</v>
      </c>
      <c r="E13" s="7"/>
      <c r="F13" s="53">
        <v>86</v>
      </c>
      <c r="G13" s="22">
        <f t="shared" si="1"/>
        <v>3.7839999999999998</v>
      </c>
      <c r="H13" s="53"/>
      <c r="I13" s="22"/>
      <c r="J13" s="53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85" t="s">
        <v>19</v>
      </c>
      <c r="B14" s="98">
        <v>96</v>
      </c>
      <c r="C14" s="198">
        <v>2</v>
      </c>
      <c r="D14" s="88">
        <f t="shared" si="0"/>
        <v>0.192</v>
      </c>
      <c r="E14" s="6"/>
      <c r="F14" s="88">
        <v>16</v>
      </c>
      <c r="G14" s="22">
        <f t="shared" si="1"/>
        <v>3.2000000000000001E-2</v>
      </c>
      <c r="H14" s="88"/>
      <c r="I14" s="8"/>
      <c r="J14" s="88"/>
      <c r="K14" s="8"/>
      <c r="L14" s="8"/>
      <c r="M14" s="8"/>
      <c r="N14" s="8"/>
      <c r="O14" s="8"/>
      <c r="P14" s="8"/>
      <c r="Q14" s="8"/>
      <c r="R14" s="8"/>
      <c r="S14" s="8"/>
    </row>
    <row r="15" spans="1:19" s="35" customFormat="1" ht="15" customHeight="1">
      <c r="A15" s="97" t="s">
        <v>149</v>
      </c>
      <c r="B15" s="98">
        <v>155</v>
      </c>
      <c r="C15" s="108"/>
      <c r="D15" s="93">
        <f t="shared" si="0"/>
        <v>0</v>
      </c>
      <c r="E15" s="101">
        <v>40</v>
      </c>
      <c r="F15" s="93"/>
      <c r="G15" s="81">
        <f>G16</f>
        <v>7</v>
      </c>
      <c r="H15" s="93">
        <v>5.0999999999999996</v>
      </c>
      <c r="I15" s="102">
        <v>4.5999999999999996</v>
      </c>
      <c r="J15" s="93">
        <v>0.3</v>
      </c>
      <c r="K15" s="102">
        <v>62.84</v>
      </c>
      <c r="L15" s="112">
        <v>0.03</v>
      </c>
      <c r="M15" s="112"/>
      <c r="N15" s="112">
        <v>100</v>
      </c>
      <c r="O15" s="112">
        <v>0.24</v>
      </c>
      <c r="P15" s="112">
        <v>22</v>
      </c>
      <c r="Q15" s="112">
        <v>76.8</v>
      </c>
      <c r="R15" s="112">
        <v>4.8</v>
      </c>
      <c r="S15" s="112">
        <v>1</v>
      </c>
    </row>
    <row r="16" spans="1:19" s="35" customFormat="1" ht="15" customHeight="1">
      <c r="A16" s="10" t="s">
        <v>187</v>
      </c>
      <c r="B16" s="98">
        <v>155</v>
      </c>
      <c r="C16" s="9">
        <v>40</v>
      </c>
      <c r="D16" s="88">
        <f t="shared" si="0"/>
        <v>6.2</v>
      </c>
      <c r="E16" s="6"/>
      <c r="F16" s="88">
        <v>7</v>
      </c>
      <c r="G16" s="8">
        <f>C16*F16/40</f>
        <v>7</v>
      </c>
      <c r="H16" s="88"/>
      <c r="I16" s="8"/>
      <c r="J16" s="88"/>
      <c r="K16" s="8"/>
      <c r="L16" s="8"/>
      <c r="M16" s="8"/>
      <c r="N16" s="8"/>
      <c r="O16" s="8"/>
      <c r="P16" s="8"/>
      <c r="Q16" s="8"/>
      <c r="R16" s="8"/>
      <c r="S16" s="8"/>
    </row>
    <row r="17" spans="1:19" s="103" customFormat="1" ht="15.6" customHeight="1">
      <c r="A17" s="32" t="s">
        <v>150</v>
      </c>
      <c r="B17" s="98">
        <v>96</v>
      </c>
      <c r="C17" s="34"/>
      <c r="D17" s="34"/>
      <c r="E17" s="34">
        <v>20</v>
      </c>
      <c r="F17" s="81"/>
      <c r="G17" s="81">
        <f>G18</f>
        <v>13.926</v>
      </c>
      <c r="H17" s="81">
        <v>4.6399999999999997</v>
      </c>
      <c r="I17" s="81">
        <v>5.9</v>
      </c>
      <c r="J17" s="81">
        <v>0</v>
      </c>
      <c r="K17" s="81">
        <v>71.66</v>
      </c>
      <c r="L17" s="81">
        <v>0.01</v>
      </c>
      <c r="M17" s="81">
        <v>0.14000000000000001</v>
      </c>
      <c r="N17" s="81">
        <v>52</v>
      </c>
      <c r="O17" s="81">
        <v>0.1</v>
      </c>
      <c r="P17" s="81">
        <v>176</v>
      </c>
      <c r="Q17" s="81">
        <v>100</v>
      </c>
      <c r="R17" s="81">
        <v>7</v>
      </c>
      <c r="S17" s="81">
        <v>0.2</v>
      </c>
    </row>
    <row r="18" spans="1:19" ht="15" customHeight="1">
      <c r="A18" s="10" t="s">
        <v>150</v>
      </c>
      <c r="B18" s="98">
        <v>96</v>
      </c>
      <c r="C18" s="9">
        <v>22</v>
      </c>
      <c r="D18" s="8">
        <f>B18*C18/1000</f>
        <v>2.1120000000000001</v>
      </c>
      <c r="E18" s="6"/>
      <c r="F18" s="8">
        <v>633</v>
      </c>
      <c r="G18" s="8">
        <f>C18*F18/1000</f>
        <v>13.926</v>
      </c>
      <c r="H18" s="182"/>
      <c r="I18" s="182"/>
      <c r="J18" s="182"/>
      <c r="K18" s="182"/>
      <c r="L18" s="182"/>
      <c r="M18" s="182"/>
      <c r="N18" s="182"/>
      <c r="O18" s="182"/>
      <c r="P18" s="182"/>
      <c r="Q18" s="182"/>
      <c r="R18" s="182"/>
      <c r="S18" s="182"/>
    </row>
    <row r="19" spans="1:19" s="103" customFormat="1" ht="15" customHeight="1">
      <c r="A19" s="90" t="s">
        <v>94</v>
      </c>
      <c r="B19" s="98">
        <v>96</v>
      </c>
      <c r="C19" s="202"/>
      <c r="D19" s="5"/>
      <c r="E19" s="101">
        <v>200</v>
      </c>
      <c r="F19" s="101"/>
      <c r="G19" s="102">
        <f>SUM(G20:G22)</f>
        <v>8.3369999999999997</v>
      </c>
      <c r="H19" s="102">
        <v>3.6</v>
      </c>
      <c r="I19" s="102">
        <v>2.67</v>
      </c>
      <c r="J19" s="102">
        <v>28.27</v>
      </c>
      <c r="K19" s="102">
        <v>155.19999999999999</v>
      </c>
      <c r="L19" s="102">
        <v>0.03</v>
      </c>
      <c r="M19" s="102">
        <v>1.47</v>
      </c>
      <c r="N19" s="102"/>
      <c r="O19" s="102"/>
      <c r="P19" s="102">
        <v>158.66999999999999</v>
      </c>
      <c r="Q19" s="102">
        <v>132</v>
      </c>
      <c r="R19" s="102">
        <v>29.33</v>
      </c>
      <c r="S19" s="102">
        <v>2.4</v>
      </c>
    </row>
    <row r="20" spans="1:19" ht="15" customHeight="1">
      <c r="A20" s="147" t="s">
        <v>99</v>
      </c>
      <c r="B20" s="98">
        <v>96</v>
      </c>
      <c r="C20" s="200">
        <v>5</v>
      </c>
      <c r="D20" s="7">
        <f t="shared" ref="D20:D22" si="2">B20*C20/1000</f>
        <v>0.48</v>
      </c>
      <c r="E20" s="7"/>
      <c r="F20" s="22">
        <v>116</v>
      </c>
      <c r="G20" s="22">
        <f>C20*F20/1000</f>
        <v>0.57999999999999996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s="103" customFormat="1" ht="15" customHeight="1">
      <c r="A21" s="147" t="s">
        <v>58</v>
      </c>
      <c r="B21" s="98">
        <v>96</v>
      </c>
      <c r="C21" s="200">
        <v>100</v>
      </c>
      <c r="D21" s="7">
        <f t="shared" si="2"/>
        <v>9.6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85" t="s">
        <v>22</v>
      </c>
      <c r="B22" s="98">
        <v>96</v>
      </c>
      <c r="C22" s="198">
        <v>20</v>
      </c>
      <c r="D22" s="6">
        <f t="shared" si="2"/>
        <v>1.92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 ht="20.25" customHeight="1">
      <c r="A23" s="97" t="s">
        <v>143</v>
      </c>
      <c r="B23" s="98">
        <v>96</v>
      </c>
      <c r="C23" s="108"/>
      <c r="D23" s="93">
        <f t="shared" si="0"/>
        <v>0</v>
      </c>
      <c r="E23" s="101">
        <v>90</v>
      </c>
      <c r="F23" s="93"/>
      <c r="G23" s="81">
        <f>G24</f>
        <v>3.69</v>
      </c>
      <c r="H23" s="101">
        <v>12.18</v>
      </c>
      <c r="I23" s="101">
        <v>3.17</v>
      </c>
      <c r="J23" s="101">
        <v>28.5</v>
      </c>
      <c r="K23" s="102">
        <v>363</v>
      </c>
      <c r="L23" s="102">
        <v>0.05</v>
      </c>
      <c r="M23" s="102"/>
      <c r="N23" s="102"/>
      <c r="O23" s="102">
        <v>0.65</v>
      </c>
      <c r="P23" s="102">
        <v>11.5</v>
      </c>
      <c r="Q23" s="102">
        <v>43.5</v>
      </c>
      <c r="R23" s="102">
        <v>16.5</v>
      </c>
      <c r="S23" s="102">
        <v>0.55000000000000004</v>
      </c>
    </row>
    <row r="24" spans="1:19" ht="22.5" customHeight="1">
      <c r="A24" s="10" t="s">
        <v>143</v>
      </c>
      <c r="B24" s="98">
        <v>96</v>
      </c>
      <c r="C24" s="9">
        <v>90</v>
      </c>
      <c r="D24" s="88">
        <f t="shared" si="0"/>
        <v>8.64</v>
      </c>
      <c r="E24" s="6"/>
      <c r="F24" s="88">
        <v>41</v>
      </c>
      <c r="G24" s="8">
        <f t="shared" si="1"/>
        <v>3.69</v>
      </c>
      <c r="H24" s="88"/>
      <c r="I24" s="8"/>
      <c r="J24" s="88"/>
      <c r="K24" s="8"/>
      <c r="L24" s="8"/>
      <c r="M24" s="8"/>
      <c r="N24" s="8"/>
      <c r="O24" s="8"/>
      <c r="P24" s="8"/>
      <c r="Q24" s="8"/>
      <c r="R24" s="8"/>
      <c r="S24" s="8"/>
    </row>
    <row r="25" spans="1:19" ht="34.5" customHeight="1">
      <c r="A25" s="161"/>
      <c r="B25" s="162">
        <v>96</v>
      </c>
      <c r="C25" s="177"/>
      <c r="D25" s="164"/>
      <c r="E25" s="165"/>
      <c r="F25" s="186"/>
      <c r="G25" s="165"/>
      <c r="H25" s="23">
        <f>SUM(H9:H24)</f>
        <v>30.62</v>
      </c>
      <c r="I25" s="23">
        <f>SUM(I9:I24)</f>
        <v>27.060000000000002</v>
      </c>
      <c r="J25" s="23">
        <f>SUM(J9:J24)</f>
        <v>82.98</v>
      </c>
      <c r="K25" s="23">
        <f>SUM(K9:K24)</f>
        <v>903.7</v>
      </c>
      <c r="L25" s="23">
        <f>SUM(L9:L24)</f>
        <v>0.52000000000000013</v>
      </c>
      <c r="M25" s="23">
        <f>SUM(M9:M24)</f>
        <v>3.51</v>
      </c>
      <c r="N25" s="23">
        <f>SUM(N9:N24)</f>
        <v>223.6</v>
      </c>
      <c r="O25" s="23">
        <f>SUM(O9:O24)</f>
        <v>1.3900000000000001</v>
      </c>
      <c r="P25" s="23">
        <f>SUM(P9:P24)</f>
        <v>460.47</v>
      </c>
      <c r="Q25" s="23">
        <f>SUM(Q9:Q24)</f>
        <v>480.3</v>
      </c>
      <c r="R25" s="23">
        <f>SUM(R9:R24)</f>
        <v>84.33</v>
      </c>
      <c r="S25" s="23">
        <f>SUM(S9:S24)</f>
        <v>5.45</v>
      </c>
    </row>
    <row r="26" spans="1:19" ht="15" customHeight="1">
      <c r="A26" s="132" t="s">
        <v>12</v>
      </c>
      <c r="B26" s="133">
        <f>B8</f>
        <v>96</v>
      </c>
      <c r="C26" s="134"/>
      <c r="D26" s="156"/>
      <c r="E26" s="134"/>
      <c r="F26" s="156"/>
      <c r="G26" s="134"/>
      <c r="H26" s="134"/>
      <c r="I26" s="134"/>
      <c r="J26" s="134"/>
      <c r="K26" s="135"/>
      <c r="L26" s="135"/>
      <c r="M26" s="135"/>
      <c r="N26" s="135"/>
      <c r="O26" s="135"/>
      <c r="P26" s="135"/>
      <c r="Q26" s="135"/>
      <c r="R26" s="135"/>
      <c r="S26" s="135"/>
    </row>
    <row r="27" spans="1:19" ht="15" customHeight="1">
      <c r="A27" s="90" t="s">
        <v>161</v>
      </c>
      <c r="B27" s="98">
        <v>96</v>
      </c>
      <c r="C27" s="202"/>
      <c r="D27" s="93"/>
      <c r="E27" s="101">
        <v>75</v>
      </c>
      <c r="F27" s="93"/>
      <c r="G27" s="102">
        <f>SUM(G28:G34)</f>
        <v>3.7035000000000005</v>
      </c>
      <c r="H27" s="93">
        <v>1</v>
      </c>
      <c r="I27" s="102">
        <v>2</v>
      </c>
      <c r="J27" s="93">
        <v>6.1</v>
      </c>
      <c r="K27" s="102">
        <v>46.4</v>
      </c>
      <c r="L27" s="102">
        <v>0.02</v>
      </c>
      <c r="M27" s="102">
        <v>24.43</v>
      </c>
      <c r="N27" s="102"/>
      <c r="O27" s="102">
        <v>2.31</v>
      </c>
      <c r="P27" s="102">
        <v>43</v>
      </c>
      <c r="Q27" s="102">
        <v>28.32</v>
      </c>
      <c r="R27" s="102">
        <v>16</v>
      </c>
      <c r="S27" s="102">
        <v>0.52</v>
      </c>
    </row>
    <row r="28" spans="1:19" ht="15" customHeight="1">
      <c r="A28" s="147" t="s">
        <v>91</v>
      </c>
      <c r="B28" s="98">
        <v>96</v>
      </c>
      <c r="C28" s="200">
        <v>42</v>
      </c>
      <c r="D28" s="53">
        <f t="shared" ref="D28:D34" si="4">B28*C28/1000</f>
        <v>4.032</v>
      </c>
      <c r="E28" s="7"/>
      <c r="F28" s="53">
        <v>18.3</v>
      </c>
      <c r="G28" s="22">
        <f>C28*F28/1000</f>
        <v>0.76860000000000006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ht="15" customHeight="1">
      <c r="A29" s="147" t="s">
        <v>28</v>
      </c>
      <c r="B29" s="98">
        <v>96</v>
      </c>
      <c r="C29" s="200">
        <v>14</v>
      </c>
      <c r="D29" s="53">
        <f t="shared" si="4"/>
        <v>1.3440000000000001</v>
      </c>
      <c r="E29" s="7"/>
      <c r="F29" s="53">
        <v>22.4</v>
      </c>
      <c r="G29" s="22">
        <f t="shared" ref="G29:G34" si="5">C29*F29/1000</f>
        <v>0.31359999999999999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98</v>
      </c>
      <c r="B30" s="98">
        <v>96</v>
      </c>
      <c r="C30" s="200">
        <v>27</v>
      </c>
      <c r="D30" s="53">
        <f t="shared" si="4"/>
        <v>2.5920000000000001</v>
      </c>
      <c r="E30" s="7"/>
      <c r="F30" s="53">
        <v>67.900000000000006</v>
      </c>
      <c r="G30" s="22">
        <f t="shared" si="5"/>
        <v>1.8333000000000002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22</v>
      </c>
      <c r="B31" s="98">
        <v>96</v>
      </c>
      <c r="C31" s="200">
        <v>4</v>
      </c>
      <c r="D31" s="53">
        <f t="shared" si="4"/>
        <v>0.38400000000000001</v>
      </c>
      <c r="E31" s="7"/>
      <c r="F31" s="53">
        <v>50</v>
      </c>
      <c r="G31" s="22">
        <f t="shared" si="5"/>
        <v>0.2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36</v>
      </c>
      <c r="B32" s="98">
        <v>96</v>
      </c>
      <c r="C32" s="200">
        <v>5</v>
      </c>
      <c r="D32" s="53">
        <f t="shared" si="4"/>
        <v>0.48</v>
      </c>
      <c r="E32" s="7"/>
      <c r="F32" s="53">
        <v>24</v>
      </c>
      <c r="G32" s="22">
        <f t="shared" si="5"/>
        <v>0.12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s="103" customFormat="1" ht="72.75" customHeight="1">
      <c r="A33" s="147" t="s">
        <v>25</v>
      </c>
      <c r="B33" s="98">
        <v>96</v>
      </c>
      <c r="C33" s="200">
        <v>4</v>
      </c>
      <c r="D33" s="53">
        <f t="shared" si="4"/>
        <v>0.38400000000000001</v>
      </c>
      <c r="E33" s="7"/>
      <c r="F33" s="53">
        <v>117</v>
      </c>
      <c r="G33" s="22">
        <f t="shared" si="5"/>
        <v>0.46800000000000003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s="124" customFormat="1" ht="15" customHeight="1">
      <c r="A34" s="85" t="s">
        <v>162</v>
      </c>
      <c r="B34" s="98">
        <v>96</v>
      </c>
      <c r="C34" s="198">
        <v>1.2</v>
      </c>
      <c r="D34" s="88">
        <f t="shared" si="4"/>
        <v>0.11519999999999998</v>
      </c>
      <c r="E34" s="6"/>
      <c r="F34" s="88"/>
      <c r="G34" s="22">
        <f t="shared" si="5"/>
        <v>0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s="103" customFormat="1" ht="15" customHeight="1">
      <c r="A35" s="90" t="s">
        <v>113</v>
      </c>
      <c r="B35" s="98">
        <v>96</v>
      </c>
      <c r="C35" s="202"/>
      <c r="D35" s="93"/>
      <c r="E35" s="101" t="s">
        <v>62</v>
      </c>
      <c r="F35" s="93"/>
      <c r="G35" s="102">
        <f>G36+G37+G38+G39+G40+G41+G42+G43+G44</f>
        <v>11.658799999999999</v>
      </c>
      <c r="H35" s="93">
        <v>2.69</v>
      </c>
      <c r="I35" s="102">
        <v>2.84</v>
      </c>
      <c r="J35" s="93">
        <v>2.75</v>
      </c>
      <c r="K35" s="102">
        <v>118</v>
      </c>
      <c r="L35" s="102">
        <v>0.05</v>
      </c>
      <c r="M35" s="102">
        <v>1.1399999999999999</v>
      </c>
      <c r="N35" s="102"/>
      <c r="O35" s="102">
        <v>0.39</v>
      </c>
      <c r="P35" s="102">
        <v>41.4</v>
      </c>
      <c r="Q35" s="102">
        <v>243.9</v>
      </c>
      <c r="R35" s="102">
        <v>18.899999999999999</v>
      </c>
      <c r="S35" s="102">
        <v>0.66</v>
      </c>
    </row>
    <row r="36" spans="1:19" ht="15" customHeight="1">
      <c r="A36" s="147" t="s">
        <v>110</v>
      </c>
      <c r="B36" s="98">
        <v>96</v>
      </c>
      <c r="C36" s="200">
        <v>13</v>
      </c>
      <c r="D36" s="53">
        <f t="shared" si="0"/>
        <v>1.248</v>
      </c>
      <c r="E36" s="7"/>
      <c r="F36" s="53">
        <v>42.5</v>
      </c>
      <c r="G36" s="22">
        <f>C36*F36/1000</f>
        <v>0.55249999999999999</v>
      </c>
      <c r="H36" s="53"/>
      <c r="I36" s="22"/>
      <c r="J36" s="53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147" t="s">
        <v>27</v>
      </c>
      <c r="B37" s="98">
        <v>96</v>
      </c>
      <c r="C37" s="200">
        <v>67</v>
      </c>
      <c r="D37" s="53">
        <f t="shared" si="0"/>
        <v>6.4320000000000004</v>
      </c>
      <c r="E37" s="7"/>
      <c r="F37" s="53">
        <v>16.899999999999999</v>
      </c>
      <c r="G37" s="22">
        <f t="shared" ref="G37:G44" si="6">C37*F37/1000</f>
        <v>1.1322999999999999</v>
      </c>
      <c r="H37" s="53"/>
      <c r="I37" s="22"/>
      <c r="J37" s="53"/>
      <c r="K37" s="22"/>
      <c r="L37" s="22"/>
      <c r="M37" s="22"/>
      <c r="N37" s="22"/>
      <c r="O37" s="22"/>
      <c r="P37" s="22"/>
      <c r="Q37" s="22"/>
      <c r="R37" s="22"/>
      <c r="S37" s="22"/>
    </row>
    <row r="38" spans="1:19" s="35" customFormat="1" ht="15" customHeight="1">
      <c r="A38" s="147" t="s">
        <v>36</v>
      </c>
      <c r="B38" s="98">
        <v>96</v>
      </c>
      <c r="C38" s="200">
        <v>12</v>
      </c>
      <c r="D38" s="53">
        <f t="shared" si="0"/>
        <v>1.1519999999999999</v>
      </c>
      <c r="E38" s="7"/>
      <c r="F38" s="53">
        <v>24</v>
      </c>
      <c r="G38" s="22">
        <f t="shared" si="6"/>
        <v>0.28799999999999998</v>
      </c>
      <c r="H38" s="53"/>
      <c r="I38" s="22"/>
      <c r="J38" s="53"/>
      <c r="K38" s="22"/>
      <c r="L38" s="22"/>
      <c r="M38" s="22"/>
      <c r="N38" s="22"/>
      <c r="O38" s="22"/>
      <c r="P38" s="22"/>
      <c r="Q38" s="22"/>
      <c r="R38" s="22"/>
      <c r="S38" s="22"/>
    </row>
    <row r="39" spans="1:19" ht="15" customHeight="1">
      <c r="A39" s="147" t="s">
        <v>133</v>
      </c>
      <c r="B39" s="98">
        <v>96</v>
      </c>
      <c r="C39" s="200">
        <v>46</v>
      </c>
      <c r="D39" s="53">
        <f t="shared" si="0"/>
        <v>4.4160000000000004</v>
      </c>
      <c r="E39" s="7"/>
      <c r="F39" s="53">
        <v>193</v>
      </c>
      <c r="G39" s="22">
        <f t="shared" si="6"/>
        <v>8.8780000000000001</v>
      </c>
      <c r="H39" s="53"/>
      <c r="I39" s="22"/>
      <c r="J39" s="53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47" t="s">
        <v>28</v>
      </c>
      <c r="B40" s="98">
        <v>96</v>
      </c>
      <c r="C40" s="200">
        <v>13</v>
      </c>
      <c r="D40" s="53">
        <f t="shared" si="0"/>
        <v>1.248</v>
      </c>
      <c r="E40" s="7"/>
      <c r="F40" s="53">
        <v>22.4</v>
      </c>
      <c r="G40" s="22">
        <f t="shared" si="6"/>
        <v>0.29120000000000001</v>
      </c>
      <c r="H40" s="53"/>
      <c r="I40" s="22"/>
      <c r="J40" s="53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15" customHeight="1">
      <c r="A41" s="147" t="s">
        <v>106</v>
      </c>
      <c r="B41" s="98">
        <v>96</v>
      </c>
      <c r="C41" s="200">
        <v>1E-3</v>
      </c>
      <c r="D41" s="53">
        <f t="shared" si="0"/>
        <v>9.6000000000000002E-5</v>
      </c>
      <c r="E41" s="7"/>
      <c r="F41" s="53"/>
      <c r="G41" s="22">
        <f t="shared" si="6"/>
        <v>0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s="35" customFormat="1" ht="15" customHeight="1">
      <c r="A42" s="147" t="s">
        <v>75</v>
      </c>
      <c r="B42" s="98">
        <v>96</v>
      </c>
      <c r="C42" s="200">
        <v>3</v>
      </c>
      <c r="D42" s="53">
        <f t="shared" si="0"/>
        <v>0.28799999999999998</v>
      </c>
      <c r="E42" s="7"/>
      <c r="F42" s="53">
        <v>44.6</v>
      </c>
      <c r="G42" s="22">
        <f t="shared" si="6"/>
        <v>0.1338</v>
      </c>
      <c r="H42" s="53"/>
      <c r="I42" s="22"/>
      <c r="J42" s="53"/>
      <c r="K42" s="22"/>
      <c r="L42" s="22"/>
      <c r="M42" s="22"/>
      <c r="N42" s="22"/>
      <c r="O42" s="22"/>
      <c r="P42" s="22"/>
      <c r="Q42" s="22"/>
      <c r="R42" s="22"/>
      <c r="S42" s="22"/>
    </row>
    <row r="43" spans="1:19" s="103" customFormat="1">
      <c r="A43" s="147" t="s">
        <v>19</v>
      </c>
      <c r="B43" s="98">
        <v>96</v>
      </c>
      <c r="C43" s="200">
        <v>2</v>
      </c>
      <c r="D43" s="53">
        <f t="shared" si="0"/>
        <v>0.192</v>
      </c>
      <c r="E43" s="7"/>
      <c r="F43" s="53">
        <v>16</v>
      </c>
      <c r="G43" s="22">
        <f t="shared" si="6"/>
        <v>3.2000000000000001E-2</v>
      </c>
      <c r="H43" s="53"/>
      <c r="I43" s="22"/>
      <c r="J43" s="53"/>
      <c r="K43" s="22"/>
      <c r="L43" s="22"/>
      <c r="M43" s="22"/>
      <c r="N43" s="22"/>
      <c r="O43" s="22"/>
      <c r="P43" s="22"/>
      <c r="Q43" s="22"/>
      <c r="R43" s="22"/>
      <c r="S43" s="22"/>
    </row>
    <row r="44" spans="1:19" ht="15" customHeight="1">
      <c r="A44" s="85" t="s">
        <v>25</v>
      </c>
      <c r="B44" s="98">
        <v>96</v>
      </c>
      <c r="C44" s="198">
        <v>3</v>
      </c>
      <c r="D44" s="88">
        <f t="shared" si="0"/>
        <v>0.28799999999999998</v>
      </c>
      <c r="E44" s="6"/>
      <c r="F44" s="88">
        <v>117</v>
      </c>
      <c r="G44" s="22">
        <f t="shared" si="6"/>
        <v>0.35099999999999998</v>
      </c>
      <c r="H44" s="88"/>
      <c r="I44" s="8"/>
      <c r="J44" s="88"/>
      <c r="K44" s="8"/>
      <c r="L44" s="8"/>
      <c r="M44" s="8"/>
      <c r="N44" s="8"/>
      <c r="O44" s="8"/>
      <c r="P44" s="8"/>
      <c r="Q44" s="8"/>
      <c r="R44" s="8"/>
      <c r="S44" s="8"/>
    </row>
    <row r="45" spans="1:19" s="103" customFormat="1" ht="15" customHeight="1">
      <c r="A45" s="97" t="s">
        <v>184</v>
      </c>
      <c r="B45" s="98">
        <v>96</v>
      </c>
      <c r="C45" s="108"/>
      <c r="D45" s="93"/>
      <c r="E45" s="101" t="s">
        <v>290</v>
      </c>
      <c r="F45" s="93"/>
      <c r="G45" s="102">
        <f>G46+G47+G48+G49</f>
        <v>56.723789999999994</v>
      </c>
      <c r="H45" s="93">
        <v>15.89</v>
      </c>
      <c r="I45" s="102">
        <v>11.67</v>
      </c>
      <c r="J45" s="93">
        <v>3.09</v>
      </c>
      <c r="K45" s="102">
        <v>292.36</v>
      </c>
      <c r="L45" s="102">
        <v>0.04</v>
      </c>
      <c r="M45" s="102">
        <v>0.67</v>
      </c>
      <c r="N45" s="102">
        <v>24.4</v>
      </c>
      <c r="O45" s="102"/>
      <c r="P45" s="102">
        <v>24.54</v>
      </c>
      <c r="Q45" s="102">
        <v>83.48</v>
      </c>
      <c r="R45" s="102">
        <v>15.09</v>
      </c>
      <c r="S45" s="102">
        <v>0.41</v>
      </c>
    </row>
    <row r="46" spans="1:19" ht="15" customHeight="1">
      <c r="A46" s="11" t="s">
        <v>306</v>
      </c>
      <c r="B46" s="98">
        <v>96</v>
      </c>
      <c r="C46" s="12">
        <v>107</v>
      </c>
      <c r="D46" s="53">
        <f t="shared" si="0"/>
        <v>10.272</v>
      </c>
      <c r="E46" s="7"/>
      <c r="F46" s="53">
        <v>489</v>
      </c>
      <c r="G46" s="22">
        <f>C46*F46/1000</f>
        <v>52.323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s="103" customFormat="1" ht="15" customHeight="1">
      <c r="A47" s="11" t="s">
        <v>36</v>
      </c>
      <c r="B47" s="98">
        <v>96</v>
      </c>
      <c r="C47" s="12">
        <v>5</v>
      </c>
      <c r="D47" s="53">
        <f t="shared" si="0"/>
        <v>0.48</v>
      </c>
      <c r="E47" s="7"/>
      <c r="F47" s="53">
        <v>24</v>
      </c>
      <c r="G47" s="22">
        <f t="shared" ref="G47:G56" si="7">C47*F47/1000</f>
        <v>0.12</v>
      </c>
      <c r="H47" s="53"/>
      <c r="I47" s="22"/>
      <c r="J47" s="53"/>
      <c r="K47" s="22"/>
      <c r="L47" s="22"/>
      <c r="M47" s="22"/>
      <c r="N47" s="22"/>
      <c r="O47" s="22"/>
      <c r="P47" s="22"/>
      <c r="Q47" s="22"/>
      <c r="R47" s="22"/>
      <c r="S47" s="22"/>
    </row>
    <row r="48" spans="1:19" ht="15" customHeight="1">
      <c r="A48" s="11" t="s">
        <v>41</v>
      </c>
      <c r="B48" s="98">
        <v>96</v>
      </c>
      <c r="C48" s="12">
        <v>7</v>
      </c>
      <c r="D48" s="53">
        <f t="shared" si="0"/>
        <v>0.67200000000000004</v>
      </c>
      <c r="E48" s="7"/>
      <c r="F48" s="53">
        <v>606.97</v>
      </c>
      <c r="G48" s="22">
        <f t="shared" si="7"/>
        <v>4.2487899999999996</v>
      </c>
      <c r="H48" s="53"/>
      <c r="I48" s="22"/>
      <c r="J48" s="53"/>
      <c r="K48" s="22"/>
      <c r="L48" s="22"/>
      <c r="M48" s="22"/>
      <c r="N48" s="22"/>
      <c r="O48" s="22"/>
      <c r="P48" s="22"/>
      <c r="Q48" s="22"/>
      <c r="R48" s="22"/>
      <c r="S48" s="22"/>
    </row>
    <row r="49" spans="1:19" ht="15" customHeight="1">
      <c r="A49" s="11" t="s">
        <v>19</v>
      </c>
      <c r="B49" s="98">
        <v>96</v>
      </c>
      <c r="C49" s="12">
        <v>2</v>
      </c>
      <c r="D49" s="53">
        <f t="shared" si="0"/>
        <v>0.192</v>
      </c>
      <c r="E49" s="7"/>
      <c r="F49" s="53">
        <v>16</v>
      </c>
      <c r="G49" s="22">
        <f t="shared" si="7"/>
        <v>3.2000000000000001E-2</v>
      </c>
      <c r="H49" s="53"/>
      <c r="I49" s="22"/>
      <c r="J49" s="53"/>
      <c r="K49" s="22"/>
      <c r="L49" s="22"/>
      <c r="M49" s="22"/>
      <c r="N49" s="22"/>
      <c r="O49" s="22"/>
      <c r="P49" s="22"/>
      <c r="Q49" s="22"/>
      <c r="R49" s="22"/>
      <c r="S49" s="22"/>
    </row>
    <row r="50" spans="1:19" ht="15" customHeight="1">
      <c r="A50" s="90" t="s">
        <v>92</v>
      </c>
      <c r="B50" s="98">
        <v>96</v>
      </c>
      <c r="C50" s="202"/>
      <c r="D50" s="94"/>
      <c r="E50" s="101">
        <v>100</v>
      </c>
      <c r="F50" s="93"/>
      <c r="G50" s="102">
        <f>G51+G52+G53</f>
        <v>6.0768500000000003</v>
      </c>
      <c r="H50" s="93">
        <v>3.67</v>
      </c>
      <c r="I50" s="102">
        <v>5.42</v>
      </c>
      <c r="J50" s="93">
        <v>36.67</v>
      </c>
      <c r="K50" s="102">
        <v>210.11</v>
      </c>
      <c r="L50" s="81">
        <v>0.03</v>
      </c>
      <c r="M50" s="81"/>
      <c r="N50" s="81">
        <v>36</v>
      </c>
      <c r="O50" s="81">
        <v>0.8</v>
      </c>
      <c r="P50" s="81">
        <v>3.48</v>
      </c>
      <c r="Q50" s="81">
        <v>82</v>
      </c>
      <c r="R50" s="81">
        <v>25.34</v>
      </c>
      <c r="S50" s="81">
        <v>0.7</v>
      </c>
    </row>
    <row r="51" spans="1:19" ht="15" customHeight="1">
      <c r="A51" s="147" t="s">
        <v>35</v>
      </c>
      <c r="B51" s="98">
        <v>96</v>
      </c>
      <c r="C51" s="200">
        <v>35</v>
      </c>
      <c r="D51" s="52">
        <f t="shared" ref="D51:D53" si="8">B51*C51/1000</f>
        <v>3.36</v>
      </c>
      <c r="E51" s="7"/>
      <c r="F51" s="53">
        <v>86</v>
      </c>
      <c r="G51" s="22">
        <f t="shared" ref="G51:G53" si="9">C51*F51/1000</f>
        <v>3.01</v>
      </c>
      <c r="H51" s="53"/>
      <c r="I51" s="22"/>
      <c r="J51" s="53"/>
      <c r="K51" s="22"/>
      <c r="L51" s="22"/>
      <c r="M51" s="22"/>
      <c r="N51" s="22"/>
      <c r="O51" s="22"/>
      <c r="P51" s="22"/>
      <c r="Q51" s="22"/>
      <c r="R51" s="22"/>
      <c r="S51" s="22"/>
    </row>
    <row r="52" spans="1:19" s="103" customFormat="1">
      <c r="A52" s="147" t="s">
        <v>41</v>
      </c>
      <c r="B52" s="98">
        <v>96</v>
      </c>
      <c r="C52" s="200">
        <v>5</v>
      </c>
      <c r="D52" s="52">
        <f t="shared" si="8"/>
        <v>0.48</v>
      </c>
      <c r="E52" s="7"/>
      <c r="F52" s="53">
        <v>606.97</v>
      </c>
      <c r="G52" s="22">
        <f t="shared" si="9"/>
        <v>3.0348500000000005</v>
      </c>
      <c r="H52" s="53"/>
      <c r="I52" s="22"/>
      <c r="J52" s="53"/>
      <c r="K52" s="22"/>
      <c r="L52" s="22"/>
      <c r="M52" s="22"/>
      <c r="N52" s="22"/>
      <c r="O52" s="22"/>
      <c r="P52" s="22"/>
      <c r="Q52" s="22"/>
      <c r="R52" s="22"/>
      <c r="S52" s="22"/>
    </row>
    <row r="53" spans="1:19" ht="15" customHeight="1">
      <c r="A53" s="85" t="s">
        <v>19</v>
      </c>
      <c r="B53" s="98">
        <v>96</v>
      </c>
      <c r="C53" s="198">
        <v>2</v>
      </c>
      <c r="D53" s="4">
        <f t="shared" si="8"/>
        <v>0.192</v>
      </c>
      <c r="E53" s="6"/>
      <c r="F53" s="88">
        <v>16</v>
      </c>
      <c r="G53" s="22">
        <f t="shared" si="9"/>
        <v>3.2000000000000001E-2</v>
      </c>
      <c r="H53" s="88"/>
      <c r="I53" s="8"/>
      <c r="J53" s="88"/>
      <c r="K53" s="8"/>
      <c r="L53" s="8"/>
      <c r="M53" s="8"/>
      <c r="N53" s="8"/>
      <c r="O53" s="8"/>
      <c r="P53" s="8"/>
      <c r="Q53" s="8"/>
      <c r="R53" s="8"/>
      <c r="S53" s="8"/>
    </row>
    <row r="54" spans="1:19" s="35" customFormat="1" ht="15" customHeight="1">
      <c r="A54" s="104" t="s">
        <v>174</v>
      </c>
      <c r="B54" s="98">
        <v>96</v>
      </c>
      <c r="C54" s="105"/>
      <c r="D54" s="188"/>
      <c r="E54" s="106">
        <v>200</v>
      </c>
      <c r="F54" s="188"/>
      <c r="G54" s="182">
        <f>G55+G56</f>
        <v>8.6120000000000001</v>
      </c>
      <c r="H54" s="188">
        <v>0.45</v>
      </c>
      <c r="I54" s="107">
        <v>0.1</v>
      </c>
      <c r="J54" s="188">
        <v>33.99</v>
      </c>
      <c r="K54" s="107">
        <v>141.19999999999999</v>
      </c>
      <c r="L54" s="101">
        <v>0.1</v>
      </c>
      <c r="M54" s="101">
        <v>60</v>
      </c>
      <c r="N54" s="101"/>
      <c r="O54" s="101"/>
      <c r="P54" s="101">
        <v>115.1</v>
      </c>
      <c r="Q54" s="101">
        <v>57.5</v>
      </c>
      <c r="R54" s="101">
        <v>38.130000000000003</v>
      </c>
      <c r="S54" s="101">
        <v>1.2</v>
      </c>
    </row>
    <row r="55" spans="1:19" s="103" customFormat="1" ht="15" customHeight="1">
      <c r="A55" s="11" t="s">
        <v>111</v>
      </c>
      <c r="B55" s="98">
        <v>96</v>
      </c>
      <c r="C55" s="12">
        <v>80</v>
      </c>
      <c r="D55" s="53">
        <f t="shared" si="0"/>
        <v>7.68</v>
      </c>
      <c r="E55" s="7"/>
      <c r="F55" s="53">
        <v>88.9</v>
      </c>
      <c r="G55" s="22">
        <f t="shared" si="7"/>
        <v>7.1120000000000001</v>
      </c>
      <c r="H55" s="52"/>
      <c r="I55" s="7"/>
      <c r="J55" s="52"/>
      <c r="K55" s="7"/>
      <c r="L55" s="7"/>
      <c r="M55" s="7"/>
      <c r="N55" s="7"/>
      <c r="O55" s="7"/>
      <c r="P55" s="7"/>
      <c r="Q55" s="7"/>
      <c r="R55" s="7"/>
      <c r="S55" s="7"/>
    </row>
    <row r="56" spans="1:19" ht="15" customHeight="1">
      <c r="A56" s="10" t="s">
        <v>22</v>
      </c>
      <c r="B56" s="98">
        <v>96</v>
      </c>
      <c r="C56" s="9">
        <v>30</v>
      </c>
      <c r="D56" s="88">
        <f t="shared" si="0"/>
        <v>2.88</v>
      </c>
      <c r="E56" s="6"/>
      <c r="F56" s="88">
        <v>50</v>
      </c>
      <c r="G56" s="22">
        <f t="shared" si="7"/>
        <v>1.5</v>
      </c>
      <c r="H56" s="4"/>
      <c r="I56" s="6"/>
      <c r="J56" s="4"/>
      <c r="K56" s="6"/>
      <c r="L56" s="6"/>
      <c r="M56" s="6"/>
      <c r="N56" s="6"/>
      <c r="O56" s="6"/>
      <c r="P56" s="6"/>
      <c r="Q56" s="6"/>
      <c r="R56" s="6"/>
      <c r="S56" s="6"/>
    </row>
    <row r="57" spans="1:19" s="35" customFormat="1" ht="15" customHeight="1">
      <c r="A57" s="97" t="s">
        <v>44</v>
      </c>
      <c r="B57" s="98">
        <v>96</v>
      </c>
      <c r="C57" s="99"/>
      <c r="D57" s="93"/>
      <c r="E57" s="101">
        <v>48</v>
      </c>
      <c r="F57" s="102"/>
      <c r="G57" s="102">
        <f>SUM(G58)</f>
        <v>1.968</v>
      </c>
      <c r="H57" s="34">
        <v>8.4600000000000009</v>
      </c>
      <c r="I57" s="34">
        <v>2.5099999999999998</v>
      </c>
      <c r="J57" s="34">
        <v>44.33</v>
      </c>
      <c r="K57" s="34">
        <v>186</v>
      </c>
      <c r="L57" s="112">
        <v>0.04</v>
      </c>
      <c r="M57" s="112"/>
      <c r="N57" s="112"/>
      <c r="O57" s="112">
        <v>0.36</v>
      </c>
      <c r="P57" s="112">
        <v>9.1999999999999993</v>
      </c>
      <c r="Q57" s="112">
        <v>42.4</v>
      </c>
      <c r="R57" s="112">
        <v>10</v>
      </c>
      <c r="S57" s="112">
        <v>1.24</v>
      </c>
    </row>
    <row r="58" spans="1:19" s="123" customFormat="1" ht="27" customHeight="1">
      <c r="A58" s="10" t="s">
        <v>43</v>
      </c>
      <c r="B58" s="98">
        <v>96</v>
      </c>
      <c r="C58" s="9">
        <v>48</v>
      </c>
      <c r="D58" s="88">
        <f t="shared" si="0"/>
        <v>4.6079999999999997</v>
      </c>
      <c r="E58" s="6"/>
      <c r="F58" s="8">
        <v>41</v>
      </c>
      <c r="G58" s="8">
        <f>C58*F58/1000</f>
        <v>1.968</v>
      </c>
      <c r="H58" s="4"/>
      <c r="I58" s="6"/>
      <c r="J58" s="4"/>
      <c r="K58" s="6"/>
      <c r="L58" s="6"/>
      <c r="M58" s="6"/>
      <c r="N58" s="6"/>
      <c r="O58" s="6"/>
      <c r="P58" s="6"/>
      <c r="Q58" s="6"/>
      <c r="R58" s="6"/>
      <c r="S58" s="6"/>
    </row>
    <row r="59" spans="1:19" s="123" customFormat="1" ht="27" customHeight="1">
      <c r="A59" s="161"/>
      <c r="B59" s="162"/>
      <c r="C59" s="177"/>
      <c r="D59" s="164"/>
      <c r="E59" s="165"/>
      <c r="F59" s="186"/>
      <c r="G59" s="165"/>
      <c r="H59" s="23">
        <f>SUM(H27:H58)</f>
        <v>32.159999999999997</v>
      </c>
      <c r="I59" s="23">
        <f>SUM(I35:I58)</f>
        <v>22.54</v>
      </c>
      <c r="J59" s="23">
        <f>SUM(J35:J58)</f>
        <v>120.83</v>
      </c>
      <c r="K59" s="23">
        <f>SUM(K35:K58)</f>
        <v>947.67000000000007</v>
      </c>
      <c r="L59" s="23">
        <f t="shared" ref="L59:S59" si="10">SUM(L35:L58)</f>
        <v>0.26</v>
      </c>
      <c r="M59" s="23">
        <f t="shared" si="10"/>
        <v>61.81</v>
      </c>
      <c r="N59" s="23">
        <f t="shared" si="10"/>
        <v>60.4</v>
      </c>
      <c r="O59" s="23">
        <f t="shared" si="10"/>
        <v>1.5499999999999998</v>
      </c>
      <c r="P59" s="23">
        <f t="shared" si="10"/>
        <v>193.71999999999997</v>
      </c>
      <c r="Q59" s="23">
        <f t="shared" si="10"/>
        <v>509.28</v>
      </c>
      <c r="R59" s="23">
        <f t="shared" si="10"/>
        <v>107.46000000000001</v>
      </c>
      <c r="S59" s="23">
        <f t="shared" si="10"/>
        <v>4.21</v>
      </c>
    </row>
    <row r="60" spans="1:19" s="123" customFormat="1" ht="20.25" customHeight="1">
      <c r="A60" s="143" t="s">
        <v>13</v>
      </c>
      <c r="B60" s="145">
        <v>96</v>
      </c>
      <c r="C60" s="139"/>
      <c r="D60" s="158"/>
      <c r="E60" s="139"/>
      <c r="F60" s="158"/>
      <c r="G60" s="139"/>
      <c r="H60" s="139"/>
      <c r="I60" s="139"/>
      <c r="J60" s="139"/>
      <c r="K60" s="140"/>
      <c r="L60" s="140"/>
      <c r="M60" s="140"/>
      <c r="N60" s="140"/>
      <c r="O60" s="140"/>
      <c r="P60" s="140"/>
      <c r="Q60" s="140"/>
      <c r="R60" s="140"/>
      <c r="S60" s="140"/>
    </row>
    <row r="61" spans="1:19" s="96" customFormat="1" ht="15" customHeight="1">
      <c r="A61" s="97" t="s">
        <v>100</v>
      </c>
      <c r="B61" s="91">
        <v>96</v>
      </c>
      <c r="C61" s="99"/>
      <c r="D61" s="93"/>
      <c r="E61" s="101">
        <v>170</v>
      </c>
      <c r="F61" s="93"/>
      <c r="G61" s="102">
        <f>SUM(G62)</f>
        <v>11.543000000000001</v>
      </c>
      <c r="H61" s="93">
        <v>0.68</v>
      </c>
      <c r="I61" s="102">
        <v>0.51</v>
      </c>
      <c r="J61" s="93">
        <v>13.5</v>
      </c>
      <c r="K61" s="102">
        <v>80</v>
      </c>
      <c r="L61" s="102" t="s">
        <v>245</v>
      </c>
      <c r="M61" s="102">
        <v>7.5</v>
      </c>
      <c r="N61" s="102"/>
      <c r="O61" s="102">
        <v>0.15</v>
      </c>
      <c r="P61" s="102">
        <v>12</v>
      </c>
      <c r="Q61" s="102">
        <v>8.25</v>
      </c>
      <c r="R61" s="102">
        <v>6.75</v>
      </c>
      <c r="S61" s="102">
        <v>1.65</v>
      </c>
    </row>
    <row r="62" spans="1:19" s="40" customFormat="1" ht="15" customHeight="1">
      <c r="A62" s="10" t="s">
        <v>98</v>
      </c>
      <c r="B62" s="91">
        <v>96</v>
      </c>
      <c r="C62" s="9">
        <v>170</v>
      </c>
      <c r="D62" s="88">
        <f t="shared" ref="D62" si="11">B62*C62/1000</f>
        <v>16.32</v>
      </c>
      <c r="E62" s="6"/>
      <c r="F62" s="88">
        <v>67.900000000000006</v>
      </c>
      <c r="G62" s="8">
        <f>C62*F62/1000</f>
        <v>11.543000000000001</v>
      </c>
      <c r="H62" s="88"/>
      <c r="I62" s="8"/>
      <c r="J62" s="88"/>
      <c r="K62" s="8"/>
      <c r="L62" s="8"/>
      <c r="M62" s="8"/>
      <c r="N62" s="8"/>
      <c r="O62" s="8"/>
      <c r="P62" s="8"/>
      <c r="Q62" s="8"/>
      <c r="R62" s="8"/>
      <c r="S62" s="8"/>
    </row>
    <row r="63" spans="1:19" ht="15" customHeight="1">
      <c r="A63" s="97" t="s">
        <v>88</v>
      </c>
      <c r="B63" s="91">
        <v>96</v>
      </c>
      <c r="C63" s="170"/>
      <c r="D63" s="101"/>
      <c r="E63" s="101">
        <v>200</v>
      </c>
      <c r="F63" s="102"/>
      <c r="G63" s="102">
        <f>SUM(G64)</f>
        <v>14.257269999999998</v>
      </c>
      <c r="H63" s="102">
        <v>1.53</v>
      </c>
      <c r="I63" s="102">
        <v>0.34</v>
      </c>
      <c r="J63" s="102">
        <v>13.77</v>
      </c>
      <c r="K63" s="102">
        <v>61.2</v>
      </c>
      <c r="L63" s="95">
        <v>0.08</v>
      </c>
      <c r="M63" s="95">
        <v>2.6</v>
      </c>
      <c r="N63" s="95">
        <v>40</v>
      </c>
      <c r="O63" s="95"/>
      <c r="P63" s="95">
        <v>240</v>
      </c>
      <c r="Q63" s="95">
        <v>180</v>
      </c>
      <c r="R63" s="95">
        <v>28</v>
      </c>
      <c r="S63" s="95">
        <v>0.2</v>
      </c>
    </row>
    <row r="64" spans="1:19">
      <c r="A64" s="10" t="s">
        <v>58</v>
      </c>
      <c r="B64" s="91">
        <v>96</v>
      </c>
      <c r="C64" s="9">
        <v>211</v>
      </c>
      <c r="D64" s="6">
        <f t="shared" ref="D64" si="12">B64*C64/1000</f>
        <v>20.256</v>
      </c>
      <c r="E64" s="6"/>
      <c r="F64" s="8">
        <v>67.569999999999993</v>
      </c>
      <c r="G64" s="8">
        <f>C64*F64/1000</f>
        <v>14.257269999999998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>
      <c r="A65" s="161"/>
      <c r="B65" s="162"/>
      <c r="C65" s="177"/>
      <c r="D65" s="164"/>
      <c r="E65" s="165"/>
      <c r="F65" s="165"/>
      <c r="G65" s="165"/>
      <c r="H65" s="23">
        <f>SUM(H61:H63)</f>
        <v>2.21</v>
      </c>
      <c r="I65" s="23">
        <f t="shared" ref="I65:S65" si="13">SUM(I61:I63)</f>
        <v>0.85000000000000009</v>
      </c>
      <c r="J65" s="23">
        <f t="shared" si="13"/>
        <v>27.27</v>
      </c>
      <c r="K65" s="23">
        <f t="shared" si="13"/>
        <v>141.19999999999999</v>
      </c>
      <c r="L65" s="23">
        <f t="shared" si="13"/>
        <v>0.08</v>
      </c>
      <c r="M65" s="23">
        <f t="shared" si="13"/>
        <v>10.1</v>
      </c>
      <c r="N65" s="23">
        <f t="shared" si="13"/>
        <v>40</v>
      </c>
      <c r="O65" s="23">
        <f t="shared" si="13"/>
        <v>0.15</v>
      </c>
      <c r="P65" s="23">
        <f t="shared" si="13"/>
        <v>252</v>
      </c>
      <c r="Q65" s="23">
        <f t="shared" si="13"/>
        <v>188.25</v>
      </c>
      <c r="R65" s="23">
        <f t="shared" si="13"/>
        <v>34.75</v>
      </c>
      <c r="S65" s="23">
        <f t="shared" si="13"/>
        <v>1.8499999999999999</v>
      </c>
    </row>
    <row r="66" spans="1:19">
      <c r="A66" s="56"/>
      <c r="B66" s="56"/>
      <c r="C66" s="56"/>
      <c r="D66" s="56"/>
      <c r="E66" s="56"/>
      <c r="F66" s="57" t="s">
        <v>46</v>
      </c>
      <c r="G66" s="49">
        <f>E68*E69</f>
        <v>15786.135359999997</v>
      </c>
      <c r="H66" s="153">
        <f>H25+H59+H65</f>
        <v>64.989999999999995</v>
      </c>
      <c r="I66" s="153">
        <f>I25+I59+I65</f>
        <v>50.45</v>
      </c>
      <c r="J66" s="153">
        <f>J25+J59+J65</f>
        <v>231.08</v>
      </c>
      <c r="K66" s="153">
        <f>K25+K59+K65</f>
        <v>1992.5700000000002</v>
      </c>
      <c r="L66" s="153">
        <f t="shared" ref="L66:S66" si="14">L25+L59+L65</f>
        <v>0.8600000000000001</v>
      </c>
      <c r="M66" s="153">
        <f t="shared" si="14"/>
        <v>75.42</v>
      </c>
      <c r="N66" s="153">
        <f t="shared" si="14"/>
        <v>324</v>
      </c>
      <c r="O66" s="153">
        <f t="shared" si="14"/>
        <v>3.09</v>
      </c>
      <c r="P66" s="153">
        <f t="shared" si="14"/>
        <v>906.19</v>
      </c>
      <c r="Q66" s="153">
        <f t="shared" si="14"/>
        <v>1177.83</v>
      </c>
      <c r="R66" s="153">
        <f t="shared" si="14"/>
        <v>226.54000000000002</v>
      </c>
      <c r="S66" s="153">
        <f t="shared" si="14"/>
        <v>11.51</v>
      </c>
    </row>
    <row r="67" spans="1:19" ht="18.75" customHeight="1"/>
    <row r="68" spans="1:19">
      <c r="A68" s="2" t="s">
        <v>47</v>
      </c>
      <c r="E68" s="175">
        <v>96</v>
      </c>
      <c r="F68" s="2" t="s">
        <v>48</v>
      </c>
    </row>
    <row r="69" spans="1:19" ht="26.25" customHeight="1">
      <c r="A69" s="2" t="s">
        <v>49</v>
      </c>
      <c r="E69" s="174">
        <f>SUM(G9+G15+G17+G19+G23+G27+G35+G45+G50+G54+G57+G61+G63)</f>
        <v>164.43890999999996</v>
      </c>
      <c r="F69" s="2" t="s">
        <v>50</v>
      </c>
    </row>
    <row r="71" spans="1:19">
      <c r="A71" s="2" t="s">
        <v>262</v>
      </c>
      <c r="B71" s="3" t="s">
        <v>292</v>
      </c>
      <c r="E71" s="2" t="s">
        <v>51</v>
      </c>
      <c r="H71" s="3"/>
      <c r="I7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19.xml><?xml version="1.0" encoding="utf-8"?>
<worksheet xmlns="http://schemas.openxmlformats.org/spreadsheetml/2006/main" xmlns:r="http://schemas.openxmlformats.org/officeDocument/2006/relationships">
  <dimension ref="A1:S68"/>
  <sheetViews>
    <sheetView view="pageBreakPreview" topLeftCell="A4" zoomScale="86" zoomScaleNormal="110" zoomScaleSheetLayoutView="86" workbookViewId="0">
      <selection activeCell="A17" sqref="A17:S18"/>
    </sheetView>
  </sheetViews>
  <sheetFormatPr defaultColWidth="8.85546875" defaultRowHeight="12.75"/>
  <cols>
    <col min="1" max="1" width="19.140625" style="2" bestFit="1" customWidth="1"/>
    <col min="2" max="2" width="7.5703125" style="2" customWidth="1"/>
    <col min="3" max="6" width="9.7109375" style="2" customWidth="1"/>
    <col min="7" max="7" width="12.5703125" style="2" customWidth="1"/>
    <col min="8" max="11" width="9.7109375" style="2" customWidth="1"/>
    <col min="12" max="15" width="8.85546875" style="2"/>
    <col min="16" max="16" width="12" style="2" customWidth="1"/>
    <col min="17" max="17" width="11.28515625" style="2" customWidth="1"/>
    <col min="18" max="18" width="8.140625" style="2" customWidth="1"/>
    <col min="19" max="19" width="8.28515625" style="2" customWidth="1"/>
    <col min="20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>
      <c r="E6" s="2" t="s">
        <v>209</v>
      </c>
    </row>
    <row r="7" spans="1:19" s="1" customFormat="1" ht="54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36.75" customHeight="1">
      <c r="A9" s="90" t="s">
        <v>178</v>
      </c>
      <c r="B9" s="98">
        <v>155</v>
      </c>
      <c r="C9" s="199"/>
      <c r="D9" s="94"/>
      <c r="E9" s="101" t="s">
        <v>157</v>
      </c>
      <c r="F9" s="94"/>
      <c r="G9" s="102">
        <f>G10+G11+G12+G13+G14</f>
        <v>16.942699999999999</v>
      </c>
      <c r="H9" s="93">
        <v>5.0999999999999996</v>
      </c>
      <c r="I9" s="102">
        <v>10.72</v>
      </c>
      <c r="J9" s="93">
        <v>25.91</v>
      </c>
      <c r="K9" s="102">
        <v>251</v>
      </c>
      <c r="L9" s="101">
        <v>0.4</v>
      </c>
      <c r="M9" s="101">
        <v>1.9</v>
      </c>
      <c r="N9" s="101">
        <v>71.599999999999994</v>
      </c>
      <c r="O9" s="101">
        <v>0.4</v>
      </c>
      <c r="P9" s="101">
        <v>92.3</v>
      </c>
      <c r="Q9" s="101">
        <v>128</v>
      </c>
      <c r="R9" s="101">
        <v>26.7</v>
      </c>
      <c r="S9" s="101">
        <v>1.3</v>
      </c>
    </row>
    <row r="10" spans="1:19" ht="15" customHeight="1">
      <c r="A10" s="147" t="s">
        <v>58</v>
      </c>
      <c r="B10" s="98">
        <v>155</v>
      </c>
      <c r="C10" s="200">
        <v>100</v>
      </c>
      <c r="D10" s="53">
        <f>B10*C10/1000</f>
        <v>15.5</v>
      </c>
      <c r="E10" s="7"/>
      <c r="F10" s="53">
        <v>67.569999999999993</v>
      </c>
      <c r="G10" s="22">
        <f>C10*F10/1000</f>
        <v>6.7569999999999988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155</v>
      </c>
      <c r="C11" s="200">
        <v>10</v>
      </c>
      <c r="D11" s="53">
        <f t="shared" ref="D11:D58" si="0">B11*C11/1000</f>
        <v>1.55</v>
      </c>
      <c r="E11" s="7"/>
      <c r="F11" s="53">
        <v>606.97</v>
      </c>
      <c r="G11" s="22">
        <f t="shared" ref="G11:G24" si="1">C11*F11/1000</f>
        <v>6.069700000000001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22</v>
      </c>
      <c r="B12" s="98">
        <v>155</v>
      </c>
      <c r="C12" s="200">
        <v>6</v>
      </c>
      <c r="D12" s="53">
        <f t="shared" si="0"/>
        <v>0.93</v>
      </c>
      <c r="E12" s="7"/>
      <c r="F12" s="53">
        <v>50</v>
      </c>
      <c r="G12" s="22">
        <f t="shared" si="1"/>
        <v>0.3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ht="15" customHeight="1">
      <c r="A13" s="147" t="s">
        <v>35</v>
      </c>
      <c r="B13" s="98">
        <v>155</v>
      </c>
      <c r="C13" s="200">
        <v>44</v>
      </c>
      <c r="D13" s="53">
        <f t="shared" si="0"/>
        <v>6.82</v>
      </c>
      <c r="E13" s="7"/>
      <c r="F13" s="53">
        <v>86</v>
      </c>
      <c r="G13" s="22">
        <f t="shared" si="1"/>
        <v>3.7839999999999998</v>
      </c>
      <c r="H13" s="53"/>
      <c r="I13" s="22"/>
      <c r="J13" s="53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85" t="s">
        <v>19</v>
      </c>
      <c r="B14" s="98">
        <v>155</v>
      </c>
      <c r="C14" s="198">
        <v>2</v>
      </c>
      <c r="D14" s="88">
        <f t="shared" si="0"/>
        <v>0.31</v>
      </c>
      <c r="E14" s="6"/>
      <c r="F14" s="88">
        <v>16</v>
      </c>
      <c r="G14" s="22">
        <f t="shared" si="1"/>
        <v>3.2000000000000001E-2</v>
      </c>
      <c r="H14" s="88"/>
      <c r="I14" s="8"/>
      <c r="J14" s="88"/>
      <c r="K14" s="8"/>
      <c r="L14" s="8"/>
      <c r="M14" s="8"/>
      <c r="N14" s="8"/>
      <c r="O14" s="8"/>
      <c r="P14" s="8"/>
      <c r="Q14" s="8"/>
      <c r="R14" s="8"/>
      <c r="S14" s="8"/>
    </row>
    <row r="15" spans="1:19" s="35" customFormat="1" ht="15" customHeight="1">
      <c r="A15" s="32" t="s">
        <v>150</v>
      </c>
      <c r="B15" s="98">
        <v>155</v>
      </c>
      <c r="C15" s="34"/>
      <c r="D15" s="34"/>
      <c r="E15" s="34">
        <v>30</v>
      </c>
      <c r="F15" s="81"/>
      <c r="G15" s="81">
        <f>G16</f>
        <v>20.256</v>
      </c>
      <c r="H15" s="81">
        <v>4.6399999999999997</v>
      </c>
      <c r="I15" s="81">
        <v>5.9</v>
      </c>
      <c r="J15" s="81">
        <v>0</v>
      </c>
      <c r="K15" s="81">
        <v>71.66</v>
      </c>
      <c r="L15" s="81">
        <v>0.01</v>
      </c>
      <c r="M15" s="81">
        <v>0.14000000000000001</v>
      </c>
      <c r="N15" s="81">
        <v>52</v>
      </c>
      <c r="O15" s="81">
        <v>0.1</v>
      </c>
      <c r="P15" s="81">
        <v>176</v>
      </c>
      <c r="Q15" s="81">
        <v>100</v>
      </c>
      <c r="R15" s="81">
        <v>7</v>
      </c>
      <c r="S15" s="81">
        <v>0.2</v>
      </c>
    </row>
    <row r="16" spans="1:19" s="35" customFormat="1" ht="15" customHeight="1">
      <c r="A16" s="10" t="s">
        <v>150</v>
      </c>
      <c r="B16" s="98">
        <v>155</v>
      </c>
      <c r="C16" s="9">
        <v>32</v>
      </c>
      <c r="D16" s="8">
        <f>B16*C16/1000</f>
        <v>4.96</v>
      </c>
      <c r="E16" s="6"/>
      <c r="F16" s="8">
        <v>633</v>
      </c>
      <c r="G16" s="8">
        <f>C16*F16/1000</f>
        <v>20.256</v>
      </c>
      <c r="H16" s="182"/>
      <c r="I16" s="182"/>
      <c r="J16" s="182"/>
      <c r="K16" s="182"/>
      <c r="L16" s="182"/>
      <c r="M16" s="182"/>
      <c r="N16" s="182"/>
      <c r="O16" s="182"/>
      <c r="P16" s="182"/>
      <c r="Q16" s="182"/>
      <c r="R16" s="182"/>
      <c r="S16" s="182"/>
    </row>
    <row r="17" spans="1:19" s="103" customFormat="1" ht="15" customHeight="1">
      <c r="A17" s="97" t="s">
        <v>149</v>
      </c>
      <c r="B17" s="98">
        <v>155</v>
      </c>
      <c r="C17" s="108"/>
      <c r="D17" s="93">
        <f t="shared" si="0"/>
        <v>0</v>
      </c>
      <c r="E17" s="101">
        <v>40</v>
      </c>
      <c r="F17" s="93"/>
      <c r="G17" s="81">
        <f>G18</f>
        <v>7</v>
      </c>
      <c r="H17" s="93">
        <v>5.0999999999999996</v>
      </c>
      <c r="I17" s="102">
        <v>4.5999999999999996</v>
      </c>
      <c r="J17" s="93">
        <v>0.3</v>
      </c>
      <c r="K17" s="102">
        <v>62.84</v>
      </c>
      <c r="L17" s="112">
        <v>0.03</v>
      </c>
      <c r="M17" s="112"/>
      <c r="N17" s="112">
        <v>100</v>
      </c>
      <c r="O17" s="112">
        <v>0.24</v>
      </c>
      <c r="P17" s="112">
        <v>22</v>
      </c>
      <c r="Q17" s="112">
        <v>76.8</v>
      </c>
      <c r="R17" s="112">
        <v>4.8</v>
      </c>
      <c r="S17" s="112">
        <v>1</v>
      </c>
    </row>
    <row r="18" spans="1:19" ht="15" customHeight="1">
      <c r="A18" s="10" t="s">
        <v>187</v>
      </c>
      <c r="B18" s="98">
        <v>155</v>
      </c>
      <c r="C18" s="9">
        <v>40</v>
      </c>
      <c r="D18" s="88">
        <f t="shared" si="0"/>
        <v>6.2</v>
      </c>
      <c r="E18" s="6"/>
      <c r="F18" s="88">
        <v>7</v>
      </c>
      <c r="G18" s="8">
        <f>C18*F18/40</f>
        <v>7</v>
      </c>
      <c r="H18" s="88"/>
      <c r="I18" s="8"/>
      <c r="J18" s="8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.6" customHeight="1">
      <c r="A19" s="90" t="s">
        <v>94</v>
      </c>
      <c r="B19" s="98">
        <v>155</v>
      </c>
      <c r="C19" s="202"/>
      <c r="D19" s="5"/>
      <c r="E19" s="101">
        <v>200</v>
      </c>
      <c r="F19" s="101"/>
      <c r="G19" s="102">
        <f>SUM(G20:G22)</f>
        <v>8.3369999999999997</v>
      </c>
      <c r="H19" s="102">
        <v>3.6</v>
      </c>
      <c r="I19" s="102">
        <v>2.67</v>
      </c>
      <c r="J19" s="102">
        <v>28.27</v>
      </c>
      <c r="K19" s="102">
        <v>155.19999999999999</v>
      </c>
      <c r="L19" s="102">
        <v>0.03</v>
      </c>
      <c r="M19" s="102">
        <v>1.47</v>
      </c>
      <c r="N19" s="102"/>
      <c r="O19" s="102"/>
      <c r="P19" s="102">
        <v>158.66999999999999</v>
      </c>
      <c r="Q19" s="102">
        <v>132</v>
      </c>
      <c r="R19" s="102">
        <v>29.33</v>
      </c>
      <c r="S19" s="102">
        <v>2.4</v>
      </c>
    </row>
    <row r="20" spans="1:19" ht="15" customHeight="1">
      <c r="A20" s="147" t="s">
        <v>99</v>
      </c>
      <c r="B20" s="98">
        <v>155</v>
      </c>
      <c r="C20" s="200">
        <v>5</v>
      </c>
      <c r="D20" s="7">
        <f t="shared" ref="D20:D22" si="2">B20*C20/1000</f>
        <v>0.77500000000000002</v>
      </c>
      <c r="E20" s="7"/>
      <c r="F20" s="22">
        <v>116</v>
      </c>
      <c r="G20" s="22">
        <f>C20*F20/1000</f>
        <v>0.57999999999999996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s="103" customFormat="1" ht="15" customHeight="1">
      <c r="A21" s="147" t="s">
        <v>58</v>
      </c>
      <c r="B21" s="98">
        <v>155</v>
      </c>
      <c r="C21" s="200">
        <v>100</v>
      </c>
      <c r="D21" s="7">
        <f t="shared" si="2"/>
        <v>15.5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85" t="s">
        <v>22</v>
      </c>
      <c r="B22" s="98">
        <v>155</v>
      </c>
      <c r="C22" s="198">
        <v>20</v>
      </c>
      <c r="D22" s="6">
        <f t="shared" si="2"/>
        <v>3.1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 ht="15" customHeight="1">
      <c r="A23" s="97" t="s">
        <v>143</v>
      </c>
      <c r="B23" s="98">
        <v>155</v>
      </c>
      <c r="C23" s="108"/>
      <c r="D23" s="93">
        <f t="shared" si="0"/>
        <v>0</v>
      </c>
      <c r="E23" s="101">
        <v>120</v>
      </c>
      <c r="F23" s="93"/>
      <c r="G23" s="81">
        <f>G24</f>
        <v>4.92</v>
      </c>
      <c r="H23" s="101">
        <v>12.18</v>
      </c>
      <c r="I23" s="101">
        <v>3.17</v>
      </c>
      <c r="J23" s="101">
        <v>28.5</v>
      </c>
      <c r="K23" s="102">
        <v>233.8</v>
      </c>
      <c r="L23" s="102">
        <v>0.05</v>
      </c>
      <c r="M23" s="102"/>
      <c r="N23" s="102"/>
      <c r="O23" s="102">
        <v>0.65</v>
      </c>
      <c r="P23" s="102">
        <v>11.5</v>
      </c>
      <c r="Q23" s="102">
        <v>43.5</v>
      </c>
      <c r="R23" s="102">
        <v>16.5</v>
      </c>
      <c r="S23" s="102">
        <v>0.55000000000000004</v>
      </c>
    </row>
    <row r="24" spans="1:19" ht="15" customHeight="1">
      <c r="A24" s="10" t="s">
        <v>143</v>
      </c>
      <c r="B24" s="98">
        <v>155</v>
      </c>
      <c r="C24" s="9">
        <v>120</v>
      </c>
      <c r="D24" s="88">
        <f t="shared" si="0"/>
        <v>18.600000000000001</v>
      </c>
      <c r="E24" s="6"/>
      <c r="F24" s="88">
        <v>41</v>
      </c>
      <c r="G24" s="8">
        <f t="shared" si="1"/>
        <v>4.92</v>
      </c>
      <c r="H24" s="88"/>
      <c r="I24" s="8"/>
      <c r="J24" s="88"/>
      <c r="K24" s="8"/>
      <c r="L24" s="8"/>
      <c r="M24" s="8"/>
      <c r="N24" s="8"/>
      <c r="O24" s="8"/>
      <c r="P24" s="8"/>
      <c r="Q24" s="8"/>
      <c r="R24" s="8"/>
      <c r="S24" s="8"/>
    </row>
    <row r="25" spans="1:19" s="103" customFormat="1" ht="20.25" customHeight="1">
      <c r="A25" s="161"/>
      <c r="B25" s="162">
        <v>155</v>
      </c>
      <c r="C25" s="177"/>
      <c r="D25" s="164"/>
      <c r="E25" s="165"/>
      <c r="F25" s="186"/>
      <c r="G25" s="165"/>
      <c r="H25" s="23">
        <f>SUM(H9:H24)</f>
        <v>30.619999999999997</v>
      </c>
      <c r="I25" s="23">
        <f>SUM(I9:I24)</f>
        <v>27.060000000000002</v>
      </c>
      <c r="J25" s="23">
        <f>SUM(J9:J24)</f>
        <v>82.98</v>
      </c>
      <c r="K25" s="23">
        <f>SUM(K9:K24)</f>
        <v>774.5</v>
      </c>
      <c r="L25" s="23">
        <f t="shared" ref="L25:S25" si="4">SUM(L9:L24)</f>
        <v>0.52000000000000013</v>
      </c>
      <c r="M25" s="23">
        <f t="shared" si="4"/>
        <v>3.51</v>
      </c>
      <c r="N25" s="23">
        <f t="shared" si="4"/>
        <v>223.6</v>
      </c>
      <c r="O25" s="23">
        <f t="shared" si="4"/>
        <v>1.3900000000000001</v>
      </c>
      <c r="P25" s="23">
        <f t="shared" si="4"/>
        <v>460.47</v>
      </c>
      <c r="Q25" s="23">
        <f t="shared" si="4"/>
        <v>480.3</v>
      </c>
      <c r="R25" s="23">
        <f t="shared" si="4"/>
        <v>84.33</v>
      </c>
      <c r="S25" s="23">
        <f t="shared" si="4"/>
        <v>5.45</v>
      </c>
    </row>
    <row r="26" spans="1:19" ht="22.5" customHeight="1">
      <c r="A26" s="132" t="s">
        <v>12</v>
      </c>
      <c r="B26" s="133">
        <f>B8</f>
        <v>155</v>
      </c>
      <c r="C26" s="134"/>
      <c r="D26" s="156"/>
      <c r="E26" s="134"/>
      <c r="F26" s="156"/>
      <c r="G26" s="134"/>
      <c r="H26" s="134"/>
      <c r="I26" s="134"/>
      <c r="J26" s="134"/>
      <c r="K26" s="135"/>
      <c r="L26" s="135"/>
      <c r="M26" s="135"/>
      <c r="N26" s="135"/>
      <c r="O26" s="135"/>
      <c r="P26" s="135"/>
      <c r="Q26" s="135"/>
      <c r="R26" s="135"/>
      <c r="S26" s="135"/>
    </row>
    <row r="27" spans="1:19" ht="34.5" customHeight="1">
      <c r="A27" s="90" t="s">
        <v>161</v>
      </c>
      <c r="B27" s="98">
        <v>155</v>
      </c>
      <c r="C27" s="202"/>
      <c r="D27" s="93"/>
      <c r="E27" s="101">
        <v>100</v>
      </c>
      <c r="F27" s="93"/>
      <c r="G27" s="102">
        <f>SUM(G28:G34)</f>
        <v>4.6828000000000003</v>
      </c>
      <c r="H27" s="93">
        <v>1</v>
      </c>
      <c r="I27" s="102">
        <v>2</v>
      </c>
      <c r="J27" s="93">
        <v>6.1</v>
      </c>
      <c r="K27" s="102">
        <v>46.4</v>
      </c>
      <c r="L27" s="102">
        <v>0.02</v>
      </c>
      <c r="M27" s="102">
        <v>24.43</v>
      </c>
      <c r="N27" s="102"/>
      <c r="O27" s="102">
        <v>2.31</v>
      </c>
      <c r="P27" s="102">
        <v>43</v>
      </c>
      <c r="Q27" s="102">
        <v>28.32</v>
      </c>
      <c r="R27" s="102">
        <v>16</v>
      </c>
      <c r="S27" s="102">
        <v>0.52</v>
      </c>
    </row>
    <row r="28" spans="1:19" ht="15" customHeight="1">
      <c r="A28" s="147" t="s">
        <v>91</v>
      </c>
      <c r="B28" s="98">
        <v>155</v>
      </c>
      <c r="C28" s="200">
        <v>56</v>
      </c>
      <c r="D28" s="53">
        <f t="shared" ref="D28:D34" si="5">B28*C28/1000</f>
        <v>8.68</v>
      </c>
      <c r="E28" s="7"/>
      <c r="F28" s="53">
        <v>18.3</v>
      </c>
      <c r="G28" s="22">
        <f>C28*F28/1000</f>
        <v>1.0247999999999999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ht="15" customHeight="1">
      <c r="A29" s="147" t="s">
        <v>28</v>
      </c>
      <c r="B29" s="98">
        <v>155</v>
      </c>
      <c r="C29" s="200">
        <v>19</v>
      </c>
      <c r="D29" s="53">
        <f t="shared" si="5"/>
        <v>2.9449999999999998</v>
      </c>
      <c r="E29" s="7"/>
      <c r="F29" s="53">
        <v>22.4</v>
      </c>
      <c r="G29" s="22">
        <f t="shared" ref="G29:G34" si="6">C29*F29/1000</f>
        <v>0.42559999999999998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98</v>
      </c>
      <c r="B30" s="98">
        <v>155</v>
      </c>
      <c r="C30" s="200">
        <v>36</v>
      </c>
      <c r="D30" s="53">
        <f t="shared" si="5"/>
        <v>5.58</v>
      </c>
      <c r="E30" s="7"/>
      <c r="F30" s="53">
        <v>67.900000000000006</v>
      </c>
      <c r="G30" s="22">
        <f t="shared" si="6"/>
        <v>2.4443999999999999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22</v>
      </c>
      <c r="B31" s="98">
        <v>155</v>
      </c>
      <c r="C31" s="200">
        <v>4</v>
      </c>
      <c r="D31" s="53">
        <f t="shared" si="5"/>
        <v>0.62</v>
      </c>
      <c r="E31" s="7"/>
      <c r="F31" s="53">
        <v>50</v>
      </c>
      <c r="G31" s="22">
        <f t="shared" si="6"/>
        <v>0.2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36</v>
      </c>
      <c r="B32" s="98">
        <v>155</v>
      </c>
      <c r="C32" s="200">
        <v>5</v>
      </c>
      <c r="D32" s="53">
        <f t="shared" si="5"/>
        <v>0.77500000000000002</v>
      </c>
      <c r="E32" s="7"/>
      <c r="F32" s="53">
        <v>24</v>
      </c>
      <c r="G32" s="22">
        <f t="shared" si="6"/>
        <v>0.12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25</v>
      </c>
      <c r="B33" s="98">
        <v>155</v>
      </c>
      <c r="C33" s="200">
        <v>4</v>
      </c>
      <c r="D33" s="53">
        <f t="shared" si="5"/>
        <v>0.62</v>
      </c>
      <c r="E33" s="7"/>
      <c r="F33" s="53">
        <v>117</v>
      </c>
      <c r="G33" s="22">
        <f t="shared" si="6"/>
        <v>0.46800000000000003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85" t="s">
        <v>162</v>
      </c>
      <c r="B34" s="98">
        <v>155</v>
      </c>
      <c r="C34" s="198">
        <v>1.2</v>
      </c>
      <c r="D34" s="88">
        <f t="shared" si="5"/>
        <v>0.186</v>
      </c>
      <c r="E34" s="6"/>
      <c r="F34" s="88"/>
      <c r="G34" s="22">
        <f t="shared" si="6"/>
        <v>0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s="103" customFormat="1" ht="72.75" customHeight="1">
      <c r="A35" s="90" t="s">
        <v>113</v>
      </c>
      <c r="B35" s="98">
        <v>155</v>
      </c>
      <c r="C35" s="202"/>
      <c r="D35" s="93"/>
      <c r="E35" s="101" t="s">
        <v>62</v>
      </c>
      <c r="F35" s="93"/>
      <c r="G35" s="102">
        <f>G36+G37+G38+G39+G40+G41+G42+G43+G44</f>
        <v>11.681000000000001</v>
      </c>
      <c r="H35" s="93">
        <v>2.69</v>
      </c>
      <c r="I35" s="102">
        <v>2.84</v>
      </c>
      <c r="J35" s="93">
        <v>2.75</v>
      </c>
      <c r="K35" s="102">
        <v>118</v>
      </c>
      <c r="L35" s="102">
        <v>0.05</v>
      </c>
      <c r="M35" s="102">
        <v>1.1399999999999999</v>
      </c>
      <c r="N35" s="102"/>
      <c r="O35" s="102">
        <v>0.39</v>
      </c>
      <c r="P35" s="102">
        <v>41.4</v>
      </c>
      <c r="Q35" s="102">
        <v>243.9</v>
      </c>
      <c r="R35" s="102">
        <v>18.899999999999999</v>
      </c>
      <c r="S35" s="102">
        <v>0.66</v>
      </c>
    </row>
    <row r="36" spans="1:19" s="124" customFormat="1" ht="15" customHeight="1">
      <c r="A36" s="147" t="s">
        <v>110</v>
      </c>
      <c r="B36" s="98">
        <v>155</v>
      </c>
      <c r="C36" s="200">
        <v>13</v>
      </c>
      <c r="D36" s="53">
        <f t="shared" si="0"/>
        <v>2.0150000000000001</v>
      </c>
      <c r="E36" s="7"/>
      <c r="F36" s="53">
        <v>42.5</v>
      </c>
      <c r="G36" s="22">
        <f>C36*F36/1000</f>
        <v>0.55249999999999999</v>
      </c>
      <c r="H36" s="53"/>
      <c r="I36" s="22"/>
      <c r="J36" s="53"/>
      <c r="K36" s="22"/>
      <c r="L36" s="22"/>
      <c r="M36" s="22"/>
      <c r="N36" s="22"/>
      <c r="O36" s="22"/>
      <c r="P36" s="22"/>
      <c r="Q36" s="22"/>
      <c r="R36" s="22"/>
      <c r="S36" s="22"/>
    </row>
    <row r="37" spans="1:19" s="103" customFormat="1" ht="15" customHeight="1">
      <c r="A37" s="147" t="s">
        <v>27</v>
      </c>
      <c r="B37" s="98">
        <v>155</v>
      </c>
      <c r="C37" s="200">
        <v>67</v>
      </c>
      <c r="D37" s="53">
        <f t="shared" si="0"/>
        <v>10.385</v>
      </c>
      <c r="E37" s="7"/>
      <c r="F37" s="53">
        <v>16.899999999999999</v>
      </c>
      <c r="G37" s="22">
        <f t="shared" ref="G37:G44" si="7">C37*F37/1000</f>
        <v>1.1322999999999999</v>
      </c>
      <c r="H37" s="53"/>
      <c r="I37" s="22"/>
      <c r="J37" s="53"/>
      <c r="K37" s="22"/>
      <c r="L37" s="22"/>
      <c r="M37" s="22"/>
      <c r="N37" s="22"/>
      <c r="O37" s="22"/>
      <c r="P37" s="22"/>
      <c r="Q37" s="22"/>
      <c r="R37" s="22"/>
      <c r="S37" s="22"/>
    </row>
    <row r="38" spans="1:19" ht="15" customHeight="1">
      <c r="A38" s="147" t="s">
        <v>36</v>
      </c>
      <c r="B38" s="98">
        <v>155</v>
      </c>
      <c r="C38" s="200">
        <v>12</v>
      </c>
      <c r="D38" s="53">
        <f t="shared" si="0"/>
        <v>1.86</v>
      </c>
      <c r="E38" s="7"/>
      <c r="F38" s="53">
        <v>24</v>
      </c>
      <c r="G38" s="22">
        <f t="shared" si="7"/>
        <v>0.28799999999999998</v>
      </c>
      <c r="H38" s="53"/>
      <c r="I38" s="22"/>
      <c r="J38" s="53"/>
      <c r="K38" s="22"/>
      <c r="L38" s="22"/>
      <c r="M38" s="22"/>
      <c r="N38" s="22"/>
      <c r="O38" s="22"/>
      <c r="P38" s="22"/>
      <c r="Q38" s="22"/>
      <c r="R38" s="22"/>
      <c r="S38" s="22"/>
    </row>
    <row r="39" spans="1:19" ht="15" customHeight="1">
      <c r="A39" s="147" t="s">
        <v>133</v>
      </c>
      <c r="B39" s="98">
        <v>155</v>
      </c>
      <c r="C39" s="200">
        <v>46</v>
      </c>
      <c r="D39" s="53">
        <f t="shared" si="0"/>
        <v>7.13</v>
      </c>
      <c r="E39" s="7"/>
      <c r="F39" s="53">
        <v>193</v>
      </c>
      <c r="G39" s="22">
        <f t="shared" si="7"/>
        <v>8.8780000000000001</v>
      </c>
      <c r="H39" s="53"/>
      <c r="I39" s="22"/>
      <c r="J39" s="53"/>
      <c r="K39" s="22"/>
      <c r="L39" s="22"/>
      <c r="M39" s="22"/>
      <c r="N39" s="22"/>
      <c r="O39" s="22"/>
      <c r="P39" s="22"/>
      <c r="Q39" s="22"/>
      <c r="R39" s="22"/>
      <c r="S39" s="22"/>
    </row>
    <row r="40" spans="1:19" s="35" customFormat="1" ht="15" customHeight="1">
      <c r="A40" s="147" t="s">
        <v>28</v>
      </c>
      <c r="B40" s="98">
        <v>155</v>
      </c>
      <c r="C40" s="200">
        <v>13</v>
      </c>
      <c r="D40" s="53">
        <f t="shared" si="0"/>
        <v>2.0150000000000001</v>
      </c>
      <c r="E40" s="7"/>
      <c r="F40" s="53">
        <v>22.4</v>
      </c>
      <c r="G40" s="22">
        <f t="shared" si="7"/>
        <v>0.29120000000000001</v>
      </c>
      <c r="H40" s="53"/>
      <c r="I40" s="22"/>
      <c r="J40" s="53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15" customHeight="1">
      <c r="A41" s="147" t="s">
        <v>106</v>
      </c>
      <c r="B41" s="98">
        <v>155</v>
      </c>
      <c r="C41" s="200">
        <v>1E-3</v>
      </c>
      <c r="D41" s="53">
        <f t="shared" si="0"/>
        <v>1.55E-4</v>
      </c>
      <c r="E41" s="7"/>
      <c r="F41" s="53"/>
      <c r="G41" s="22">
        <f t="shared" si="7"/>
        <v>0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147" t="s">
        <v>75</v>
      </c>
      <c r="B42" s="98">
        <v>155</v>
      </c>
      <c r="C42" s="200">
        <v>3</v>
      </c>
      <c r="D42" s="53">
        <f t="shared" si="0"/>
        <v>0.46500000000000002</v>
      </c>
      <c r="E42" s="7"/>
      <c r="F42" s="53">
        <v>52</v>
      </c>
      <c r="G42" s="22">
        <f t="shared" si="7"/>
        <v>0.156</v>
      </c>
      <c r="H42" s="53"/>
      <c r="I42" s="22"/>
      <c r="J42" s="53"/>
      <c r="K42" s="22"/>
      <c r="L42" s="22"/>
      <c r="M42" s="22"/>
      <c r="N42" s="22"/>
      <c r="O42" s="22"/>
      <c r="P42" s="22"/>
      <c r="Q42" s="22"/>
      <c r="R42" s="22"/>
      <c r="S42" s="22"/>
    </row>
    <row r="43" spans="1:19" ht="15" customHeight="1">
      <c r="A43" s="147" t="s">
        <v>19</v>
      </c>
      <c r="B43" s="98">
        <v>155</v>
      </c>
      <c r="C43" s="200">
        <v>2</v>
      </c>
      <c r="D43" s="53">
        <f t="shared" si="0"/>
        <v>0.31</v>
      </c>
      <c r="E43" s="7"/>
      <c r="F43" s="53">
        <v>16</v>
      </c>
      <c r="G43" s="22">
        <f t="shared" si="7"/>
        <v>3.2000000000000001E-2</v>
      </c>
      <c r="H43" s="53"/>
      <c r="I43" s="22"/>
      <c r="J43" s="53"/>
      <c r="K43" s="22"/>
      <c r="L43" s="22"/>
      <c r="M43" s="22"/>
      <c r="N43" s="22"/>
      <c r="O43" s="22"/>
      <c r="P43" s="22"/>
      <c r="Q43" s="22"/>
      <c r="R43" s="22"/>
      <c r="S43" s="22"/>
    </row>
    <row r="44" spans="1:19" s="35" customFormat="1" ht="15" customHeight="1">
      <c r="A44" s="85" t="s">
        <v>25</v>
      </c>
      <c r="B44" s="98">
        <v>155</v>
      </c>
      <c r="C44" s="198">
        <v>3</v>
      </c>
      <c r="D44" s="88">
        <f t="shared" si="0"/>
        <v>0.46500000000000002</v>
      </c>
      <c r="E44" s="6"/>
      <c r="F44" s="88">
        <v>117</v>
      </c>
      <c r="G44" s="22">
        <f t="shared" si="7"/>
        <v>0.35099999999999998</v>
      </c>
      <c r="H44" s="88"/>
      <c r="I44" s="8"/>
      <c r="J44" s="88"/>
      <c r="K44" s="8"/>
      <c r="L44" s="8"/>
      <c r="M44" s="8"/>
      <c r="N44" s="8"/>
      <c r="O44" s="8"/>
      <c r="P44" s="8"/>
      <c r="Q44" s="8"/>
      <c r="R44" s="8"/>
      <c r="S44" s="8"/>
    </row>
    <row r="45" spans="1:19" s="103" customFormat="1" ht="25.5">
      <c r="A45" s="97" t="s">
        <v>184</v>
      </c>
      <c r="B45" s="98">
        <v>155</v>
      </c>
      <c r="C45" s="108"/>
      <c r="D45" s="93"/>
      <c r="E45" s="101" t="s">
        <v>290</v>
      </c>
      <c r="F45" s="93"/>
      <c r="G45" s="102">
        <f>G46+G47+G48+G49</f>
        <v>56.739789999999999</v>
      </c>
      <c r="H45" s="93">
        <v>15.89</v>
      </c>
      <c r="I45" s="102">
        <v>11.67</v>
      </c>
      <c r="J45" s="93">
        <v>3.09</v>
      </c>
      <c r="K45" s="102">
        <v>292.36</v>
      </c>
      <c r="L45" s="102">
        <v>0.04</v>
      </c>
      <c r="M45" s="102">
        <v>0.67</v>
      </c>
      <c r="N45" s="102">
        <v>24.4</v>
      </c>
      <c r="O45" s="102"/>
      <c r="P45" s="102">
        <v>24.54</v>
      </c>
      <c r="Q45" s="102">
        <v>83.48</v>
      </c>
      <c r="R45" s="102">
        <v>15.09</v>
      </c>
      <c r="S45" s="102">
        <v>0.41</v>
      </c>
    </row>
    <row r="46" spans="1:19" ht="15" customHeight="1">
      <c r="A46" s="11" t="s">
        <v>232</v>
      </c>
      <c r="B46" s="98">
        <v>155</v>
      </c>
      <c r="C46" s="12">
        <v>107</v>
      </c>
      <c r="D46" s="53">
        <f t="shared" si="0"/>
        <v>16.585000000000001</v>
      </c>
      <c r="E46" s="7"/>
      <c r="F46" s="53">
        <v>489</v>
      </c>
      <c r="G46" s="22">
        <f>C46*F46/1000</f>
        <v>52.323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s="103" customFormat="1" ht="15" customHeight="1">
      <c r="A47" s="11" t="s">
        <v>36</v>
      </c>
      <c r="B47" s="98">
        <v>155</v>
      </c>
      <c r="C47" s="12">
        <v>5</v>
      </c>
      <c r="D47" s="53">
        <f t="shared" si="0"/>
        <v>0.77500000000000002</v>
      </c>
      <c r="E47" s="7"/>
      <c r="F47" s="53">
        <v>24</v>
      </c>
      <c r="G47" s="22">
        <f t="shared" ref="G47:G56" si="8">C47*F47/1000</f>
        <v>0.12</v>
      </c>
      <c r="H47" s="53"/>
      <c r="I47" s="22"/>
      <c r="J47" s="53"/>
      <c r="K47" s="22"/>
      <c r="L47" s="22"/>
      <c r="M47" s="22"/>
      <c r="N47" s="22"/>
      <c r="O47" s="22"/>
      <c r="P47" s="22"/>
      <c r="Q47" s="22"/>
      <c r="R47" s="22"/>
      <c r="S47" s="22"/>
    </row>
    <row r="48" spans="1:19" ht="15" customHeight="1">
      <c r="A48" s="11" t="s">
        <v>41</v>
      </c>
      <c r="B48" s="98">
        <v>155</v>
      </c>
      <c r="C48" s="12">
        <v>7</v>
      </c>
      <c r="D48" s="53">
        <f t="shared" si="0"/>
        <v>1.085</v>
      </c>
      <c r="E48" s="7"/>
      <c r="F48" s="53">
        <v>606.97</v>
      </c>
      <c r="G48" s="22">
        <f t="shared" si="8"/>
        <v>4.2487899999999996</v>
      </c>
      <c r="H48" s="53"/>
      <c r="I48" s="22"/>
      <c r="J48" s="53"/>
      <c r="K48" s="22"/>
      <c r="L48" s="22"/>
      <c r="M48" s="22"/>
      <c r="N48" s="22"/>
      <c r="O48" s="22"/>
      <c r="P48" s="22"/>
      <c r="Q48" s="22"/>
      <c r="R48" s="22"/>
      <c r="S48" s="22"/>
    </row>
    <row r="49" spans="1:19" s="103" customFormat="1" ht="15" customHeight="1">
      <c r="A49" s="11" t="s">
        <v>19</v>
      </c>
      <c r="B49" s="98">
        <v>155</v>
      </c>
      <c r="C49" s="12">
        <v>3</v>
      </c>
      <c r="D49" s="53">
        <f t="shared" si="0"/>
        <v>0.46500000000000002</v>
      </c>
      <c r="E49" s="7"/>
      <c r="F49" s="53">
        <v>16</v>
      </c>
      <c r="G49" s="22">
        <f t="shared" si="8"/>
        <v>4.8000000000000001E-2</v>
      </c>
      <c r="H49" s="53"/>
      <c r="I49" s="22"/>
      <c r="J49" s="53"/>
      <c r="K49" s="22"/>
      <c r="L49" s="22"/>
      <c r="M49" s="22"/>
      <c r="N49" s="22"/>
      <c r="O49" s="22"/>
      <c r="P49" s="22"/>
      <c r="Q49" s="22"/>
      <c r="R49" s="22"/>
      <c r="S49" s="22"/>
    </row>
    <row r="50" spans="1:19" ht="15" customHeight="1">
      <c r="A50" s="90" t="s">
        <v>92</v>
      </c>
      <c r="B50" s="98">
        <v>155</v>
      </c>
      <c r="C50" s="202"/>
      <c r="D50" s="94"/>
      <c r="E50" s="101">
        <v>150</v>
      </c>
      <c r="F50" s="93"/>
      <c r="G50" s="102">
        <f>G51+G52+G53</f>
        <v>7.6248500000000003</v>
      </c>
      <c r="H50" s="93">
        <v>3.67</v>
      </c>
      <c r="I50" s="102">
        <v>5.42</v>
      </c>
      <c r="J50" s="93">
        <v>36.67</v>
      </c>
      <c r="K50" s="102">
        <v>210.11</v>
      </c>
      <c r="L50" s="81">
        <v>0.03</v>
      </c>
      <c r="M50" s="81"/>
      <c r="N50" s="81">
        <v>36</v>
      </c>
      <c r="O50" s="81">
        <v>0.8</v>
      </c>
      <c r="P50" s="81">
        <v>3.48</v>
      </c>
      <c r="Q50" s="81">
        <v>82</v>
      </c>
      <c r="R50" s="81">
        <v>25.34</v>
      </c>
      <c r="S50" s="81">
        <v>0.7</v>
      </c>
    </row>
    <row r="51" spans="1:19" ht="15" customHeight="1">
      <c r="A51" s="147" t="s">
        <v>35</v>
      </c>
      <c r="B51" s="98">
        <v>155</v>
      </c>
      <c r="C51" s="200">
        <v>53</v>
      </c>
      <c r="D51" s="52">
        <f t="shared" ref="D51:D53" si="9">B51*C51/1000</f>
        <v>8.2149999999999999</v>
      </c>
      <c r="E51" s="7"/>
      <c r="F51" s="53">
        <v>86</v>
      </c>
      <c r="G51" s="22">
        <f t="shared" ref="G51:G53" si="10">C51*F51/1000</f>
        <v>4.5579999999999998</v>
      </c>
      <c r="H51" s="53"/>
      <c r="I51" s="22"/>
      <c r="J51" s="53"/>
      <c r="K51" s="22"/>
      <c r="L51" s="22"/>
      <c r="M51" s="22"/>
      <c r="N51" s="22"/>
      <c r="O51" s="22"/>
      <c r="P51" s="22"/>
      <c r="Q51" s="22"/>
      <c r="R51" s="22"/>
      <c r="S51" s="22"/>
    </row>
    <row r="52" spans="1:19" ht="15" customHeight="1">
      <c r="A52" s="147" t="s">
        <v>41</v>
      </c>
      <c r="B52" s="98">
        <v>155</v>
      </c>
      <c r="C52" s="200">
        <v>5</v>
      </c>
      <c r="D52" s="52">
        <f t="shared" si="9"/>
        <v>0.77500000000000002</v>
      </c>
      <c r="E52" s="7"/>
      <c r="F52" s="53">
        <v>606.97</v>
      </c>
      <c r="G52" s="22">
        <f t="shared" si="10"/>
        <v>3.0348500000000005</v>
      </c>
      <c r="H52" s="53"/>
      <c r="I52" s="22"/>
      <c r="J52" s="53"/>
      <c r="K52" s="22"/>
      <c r="L52" s="22"/>
      <c r="M52" s="22"/>
      <c r="N52" s="22"/>
      <c r="O52" s="22"/>
      <c r="P52" s="22"/>
      <c r="Q52" s="22"/>
      <c r="R52" s="22"/>
      <c r="S52" s="22"/>
    </row>
    <row r="53" spans="1:19" ht="15" customHeight="1">
      <c r="A53" s="85" t="s">
        <v>19</v>
      </c>
      <c r="B53" s="98">
        <v>155</v>
      </c>
      <c r="C53" s="198">
        <v>2</v>
      </c>
      <c r="D53" s="4">
        <f t="shared" si="9"/>
        <v>0.31</v>
      </c>
      <c r="E53" s="6"/>
      <c r="F53" s="88">
        <v>16</v>
      </c>
      <c r="G53" s="22">
        <f t="shared" si="10"/>
        <v>3.2000000000000001E-2</v>
      </c>
      <c r="H53" s="88"/>
      <c r="I53" s="8"/>
      <c r="J53" s="88"/>
      <c r="K53" s="8"/>
      <c r="L53" s="8"/>
      <c r="M53" s="8"/>
      <c r="N53" s="8"/>
      <c r="O53" s="8"/>
      <c r="P53" s="8"/>
      <c r="Q53" s="8"/>
      <c r="R53" s="8"/>
      <c r="S53" s="8"/>
    </row>
    <row r="54" spans="1:19" s="103" customFormat="1" ht="25.5">
      <c r="A54" s="104" t="s">
        <v>109</v>
      </c>
      <c r="B54" s="98">
        <v>155</v>
      </c>
      <c r="C54" s="105"/>
      <c r="D54" s="188"/>
      <c r="E54" s="106">
        <v>200</v>
      </c>
      <c r="F54" s="188"/>
      <c r="G54" s="182">
        <f>G55+G56</f>
        <v>8.6120000000000001</v>
      </c>
      <c r="H54" s="188">
        <v>0.45</v>
      </c>
      <c r="I54" s="107">
        <v>0.1</v>
      </c>
      <c r="J54" s="188">
        <v>33.99</v>
      </c>
      <c r="K54" s="107">
        <v>141.19999999999999</v>
      </c>
      <c r="L54" s="101">
        <v>0.1</v>
      </c>
      <c r="M54" s="101">
        <v>60</v>
      </c>
      <c r="N54" s="101"/>
      <c r="O54" s="101"/>
      <c r="P54" s="101">
        <v>115.1</v>
      </c>
      <c r="Q54" s="101">
        <v>57.5</v>
      </c>
      <c r="R54" s="101">
        <v>38.130000000000003</v>
      </c>
      <c r="S54" s="101">
        <v>1.2</v>
      </c>
    </row>
    <row r="55" spans="1:19" ht="15" customHeight="1">
      <c r="A55" s="11" t="s">
        <v>111</v>
      </c>
      <c r="B55" s="98">
        <v>155</v>
      </c>
      <c r="C55" s="12">
        <v>80</v>
      </c>
      <c r="D55" s="53">
        <f t="shared" si="0"/>
        <v>12.4</v>
      </c>
      <c r="E55" s="7"/>
      <c r="F55" s="53">
        <v>88.9</v>
      </c>
      <c r="G55" s="22">
        <f t="shared" si="8"/>
        <v>7.1120000000000001</v>
      </c>
      <c r="H55" s="52"/>
      <c r="I55" s="7"/>
      <c r="J55" s="52"/>
      <c r="K55" s="7"/>
      <c r="L55" s="7"/>
      <c r="M55" s="7"/>
      <c r="N55" s="7"/>
      <c r="O55" s="7"/>
      <c r="P55" s="7"/>
      <c r="Q55" s="7"/>
      <c r="R55" s="7"/>
      <c r="S55" s="7"/>
    </row>
    <row r="56" spans="1:19" s="35" customFormat="1" ht="15" customHeight="1">
      <c r="A56" s="10" t="s">
        <v>22</v>
      </c>
      <c r="B56" s="98">
        <v>155</v>
      </c>
      <c r="C56" s="9">
        <v>30</v>
      </c>
      <c r="D56" s="88">
        <f t="shared" si="0"/>
        <v>4.6500000000000004</v>
      </c>
      <c r="E56" s="6"/>
      <c r="F56" s="88">
        <v>50</v>
      </c>
      <c r="G56" s="22">
        <f t="shared" si="8"/>
        <v>1.5</v>
      </c>
      <c r="H56" s="4"/>
      <c r="I56" s="6"/>
      <c r="J56" s="4"/>
      <c r="K56" s="6"/>
      <c r="L56" s="6"/>
      <c r="M56" s="6"/>
      <c r="N56" s="6"/>
      <c r="O56" s="6"/>
      <c r="P56" s="6"/>
      <c r="Q56" s="6"/>
      <c r="R56" s="6"/>
      <c r="S56" s="6"/>
    </row>
    <row r="57" spans="1:19" s="103" customFormat="1" ht="15" customHeight="1">
      <c r="A57" s="97" t="s">
        <v>44</v>
      </c>
      <c r="B57" s="98">
        <v>155</v>
      </c>
      <c r="C57" s="99"/>
      <c r="D57" s="93"/>
      <c r="E57" s="101">
        <v>72</v>
      </c>
      <c r="F57" s="102"/>
      <c r="G57" s="102">
        <f>SUM(G58)</f>
        <v>2.952</v>
      </c>
      <c r="H57" s="34">
        <v>8.4600000000000009</v>
      </c>
      <c r="I57" s="34">
        <v>2.5099999999999998</v>
      </c>
      <c r="J57" s="34">
        <v>44.33</v>
      </c>
      <c r="K57" s="34">
        <v>186</v>
      </c>
      <c r="L57" s="112">
        <v>0.04</v>
      </c>
      <c r="M57" s="112"/>
      <c r="N57" s="112"/>
      <c r="O57" s="112">
        <v>0.36</v>
      </c>
      <c r="P57" s="112">
        <v>9.1999999999999993</v>
      </c>
      <c r="Q57" s="112">
        <v>42.4</v>
      </c>
      <c r="R57" s="112">
        <v>10</v>
      </c>
      <c r="S57" s="112">
        <v>1.24</v>
      </c>
    </row>
    <row r="58" spans="1:19" ht="15" customHeight="1">
      <c r="A58" s="10" t="s">
        <v>43</v>
      </c>
      <c r="B58" s="98">
        <v>155</v>
      </c>
      <c r="C58" s="9">
        <v>72</v>
      </c>
      <c r="D58" s="88">
        <f t="shared" si="0"/>
        <v>11.16</v>
      </c>
      <c r="E58" s="6"/>
      <c r="F58" s="8">
        <v>41</v>
      </c>
      <c r="G58" s="8">
        <f>C58*F58/1000</f>
        <v>2.952</v>
      </c>
      <c r="H58" s="4"/>
      <c r="I58" s="6"/>
      <c r="J58" s="4"/>
      <c r="K58" s="6"/>
      <c r="L58" s="6"/>
      <c r="M58" s="6"/>
      <c r="N58" s="6"/>
      <c r="O58" s="6"/>
      <c r="P58" s="6"/>
      <c r="Q58" s="6"/>
      <c r="R58" s="6"/>
      <c r="S58" s="6"/>
    </row>
    <row r="59" spans="1:19" s="35" customFormat="1" ht="15" customHeight="1">
      <c r="A59" s="161"/>
      <c r="B59" s="162"/>
      <c r="C59" s="177"/>
      <c r="D59" s="164"/>
      <c r="E59" s="165"/>
      <c r="F59" s="186"/>
      <c r="G59" s="165"/>
      <c r="H59" s="23">
        <f>SUM(H27:H58)</f>
        <v>32.159999999999997</v>
      </c>
      <c r="I59" s="23">
        <f>SUM(I35:I58)</f>
        <v>22.54</v>
      </c>
      <c r="J59" s="23">
        <f>SUM(J35:J58)</f>
        <v>120.83</v>
      </c>
      <c r="K59" s="23">
        <f>SUM(K35:K58)</f>
        <v>947.67000000000007</v>
      </c>
      <c r="L59" s="23">
        <f t="shared" ref="L59:S59" si="11">SUM(L35:L58)</f>
        <v>0.26</v>
      </c>
      <c r="M59" s="23">
        <f t="shared" si="11"/>
        <v>61.81</v>
      </c>
      <c r="N59" s="23">
        <f t="shared" si="11"/>
        <v>60.4</v>
      </c>
      <c r="O59" s="23">
        <f t="shared" si="11"/>
        <v>1.5499999999999998</v>
      </c>
      <c r="P59" s="23">
        <f t="shared" si="11"/>
        <v>193.71999999999997</v>
      </c>
      <c r="Q59" s="23">
        <f t="shared" si="11"/>
        <v>509.28</v>
      </c>
      <c r="R59" s="23">
        <f t="shared" si="11"/>
        <v>107.46000000000001</v>
      </c>
      <c r="S59" s="23">
        <f t="shared" si="11"/>
        <v>4.21</v>
      </c>
    </row>
    <row r="60" spans="1:19" s="123" customFormat="1" ht="27" customHeight="1">
      <c r="A60" s="97" t="s">
        <v>100</v>
      </c>
      <c r="B60" s="91">
        <v>155</v>
      </c>
      <c r="C60" s="99"/>
      <c r="D60" s="93"/>
      <c r="E60" s="101">
        <v>170</v>
      </c>
      <c r="F60" s="93"/>
      <c r="G60" s="102">
        <f>SUM(G61)</f>
        <v>11.543000000000001</v>
      </c>
      <c r="H60" s="93">
        <v>0.68</v>
      </c>
      <c r="I60" s="102">
        <v>0.51</v>
      </c>
      <c r="J60" s="93">
        <v>13.5</v>
      </c>
      <c r="K60" s="102">
        <v>80</v>
      </c>
      <c r="L60" s="102" t="s">
        <v>245</v>
      </c>
      <c r="M60" s="102">
        <v>7.5</v>
      </c>
      <c r="N60" s="102"/>
      <c r="O60" s="102">
        <v>0.15</v>
      </c>
      <c r="P60" s="102">
        <v>12</v>
      </c>
      <c r="Q60" s="102">
        <v>8.25</v>
      </c>
      <c r="R60" s="102">
        <v>6.75</v>
      </c>
      <c r="S60" s="102">
        <v>1.65</v>
      </c>
    </row>
    <row r="61" spans="1:19" s="123" customFormat="1" ht="20.25" customHeight="1">
      <c r="A61" s="10" t="s">
        <v>98</v>
      </c>
      <c r="B61" s="86">
        <v>155</v>
      </c>
      <c r="C61" s="9">
        <v>170</v>
      </c>
      <c r="D61" s="88">
        <f t="shared" ref="D61" si="12">B61*C61/1000</f>
        <v>26.35</v>
      </c>
      <c r="E61" s="6"/>
      <c r="F61" s="88">
        <v>67.900000000000006</v>
      </c>
      <c r="G61" s="8">
        <f>C61*F61/1000</f>
        <v>11.543000000000001</v>
      </c>
      <c r="H61" s="88"/>
      <c r="I61" s="8"/>
      <c r="J61" s="88"/>
      <c r="K61" s="8"/>
      <c r="L61" s="8"/>
      <c r="M61" s="8"/>
      <c r="N61" s="8"/>
      <c r="O61" s="8"/>
      <c r="P61" s="8"/>
      <c r="Q61" s="8"/>
      <c r="R61" s="8"/>
      <c r="S61" s="8"/>
    </row>
    <row r="62" spans="1:19" ht="15" customHeight="1">
      <c r="A62" s="161"/>
      <c r="B62" s="162"/>
      <c r="C62" s="177"/>
      <c r="D62" s="164"/>
      <c r="E62" s="165"/>
      <c r="F62" s="165"/>
      <c r="G62" s="165"/>
      <c r="H62" s="23">
        <f t="shared" ref="H62:S62" si="13">SUM(H60:H61)</f>
        <v>0.68</v>
      </c>
      <c r="I62" s="23">
        <f t="shared" si="13"/>
        <v>0.51</v>
      </c>
      <c r="J62" s="23">
        <f t="shared" si="13"/>
        <v>13.5</v>
      </c>
      <c r="K62" s="23">
        <f t="shared" si="13"/>
        <v>80</v>
      </c>
      <c r="L62" s="23">
        <f t="shared" si="13"/>
        <v>0</v>
      </c>
      <c r="M62" s="23">
        <f t="shared" si="13"/>
        <v>7.5</v>
      </c>
      <c r="N62" s="23">
        <f t="shared" si="13"/>
        <v>0</v>
      </c>
      <c r="O62" s="23">
        <f t="shared" si="13"/>
        <v>0.15</v>
      </c>
      <c r="P62" s="23">
        <f t="shared" si="13"/>
        <v>12</v>
      </c>
      <c r="Q62" s="23">
        <f t="shared" si="13"/>
        <v>8.25</v>
      </c>
      <c r="R62" s="23">
        <f t="shared" si="13"/>
        <v>6.75</v>
      </c>
      <c r="S62" s="23">
        <f t="shared" si="13"/>
        <v>1.65</v>
      </c>
    </row>
    <row r="63" spans="1:19">
      <c r="A63" s="56"/>
      <c r="B63" s="56"/>
      <c r="C63" s="56"/>
      <c r="D63" s="56"/>
      <c r="E63" s="56"/>
      <c r="F63" s="251" t="s">
        <v>46</v>
      </c>
      <c r="G63" s="49">
        <f>E65*E66</f>
        <v>25000.126700000001</v>
      </c>
      <c r="H63" s="153">
        <f t="shared" ref="H63:S63" si="14">H25+H59+H62</f>
        <v>63.459999999999994</v>
      </c>
      <c r="I63" s="153">
        <f t="shared" si="14"/>
        <v>50.11</v>
      </c>
      <c r="J63" s="153">
        <f t="shared" si="14"/>
        <v>217.31</v>
      </c>
      <c r="K63" s="153">
        <f t="shared" si="14"/>
        <v>1802.17</v>
      </c>
      <c r="L63" s="153">
        <f t="shared" si="14"/>
        <v>0.78000000000000014</v>
      </c>
      <c r="M63" s="153">
        <f t="shared" si="14"/>
        <v>72.820000000000007</v>
      </c>
      <c r="N63" s="153">
        <f t="shared" si="14"/>
        <v>284</v>
      </c>
      <c r="O63" s="153">
        <f t="shared" si="14"/>
        <v>3.09</v>
      </c>
      <c r="P63" s="153">
        <f t="shared" si="14"/>
        <v>666.19</v>
      </c>
      <c r="Q63" s="153">
        <f t="shared" si="14"/>
        <v>997.82999999999993</v>
      </c>
      <c r="R63" s="153">
        <f t="shared" si="14"/>
        <v>198.54000000000002</v>
      </c>
      <c r="S63" s="153">
        <f t="shared" si="14"/>
        <v>11.31</v>
      </c>
    </row>
    <row r="65" spans="1:9">
      <c r="A65" s="2" t="s">
        <v>47</v>
      </c>
      <c r="E65" s="175">
        <v>155</v>
      </c>
      <c r="F65" s="2" t="s">
        <v>48</v>
      </c>
    </row>
    <row r="66" spans="1:9" ht="18.75" customHeight="1">
      <c r="A66" s="2" t="s">
        <v>49</v>
      </c>
      <c r="E66" s="174">
        <f>SUM(G9+G15+G17+G19+G23+G27+G35+G45+G50+G54+G57+G60)</f>
        <v>161.29114000000001</v>
      </c>
      <c r="F66" s="2" t="s">
        <v>50</v>
      </c>
    </row>
    <row r="68" spans="1:9" ht="26.25" customHeight="1">
      <c r="A68" s="2" t="s">
        <v>262</v>
      </c>
      <c r="B68" s="3" t="s">
        <v>292</v>
      </c>
      <c r="E68" s="2" t="s">
        <v>51</v>
      </c>
      <c r="H68" s="3"/>
      <c r="I68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20.xml><?xml version="1.0" encoding="utf-8"?>
<worksheet xmlns="http://schemas.openxmlformats.org/spreadsheetml/2006/main" xmlns:r="http://schemas.openxmlformats.org/officeDocument/2006/relationships">
  <dimension ref="A1:V66"/>
  <sheetViews>
    <sheetView view="pageBreakPreview" topLeftCell="A16" zoomScale="86" zoomScaleNormal="110" zoomScaleSheetLayoutView="86" workbookViewId="0">
      <selection activeCell="H30" sqref="H30:S30"/>
    </sheetView>
  </sheetViews>
  <sheetFormatPr defaultColWidth="8.85546875" defaultRowHeight="12.75"/>
  <cols>
    <col min="1" max="1" width="29.85546875" style="2" customWidth="1"/>
    <col min="2" max="2" width="12.5703125" style="2" customWidth="1"/>
    <col min="3" max="6" width="9.7109375" style="2" customWidth="1"/>
    <col min="7" max="7" width="12.140625" style="2" customWidth="1"/>
    <col min="8" max="11" width="9.7109375" style="2" customWidth="1"/>
    <col min="12" max="16384" width="8.85546875" style="2"/>
  </cols>
  <sheetData>
    <row r="1" spans="1:19" ht="25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>
      <c r="A3" s="278" t="s">
        <v>17</v>
      </c>
      <c r="B3" s="278"/>
      <c r="H3" s="282"/>
      <c r="I3" s="282"/>
      <c r="J3" s="283"/>
      <c r="K3" s="283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83</v>
      </c>
      <c r="I5" s="275"/>
      <c r="J5" s="275"/>
      <c r="K5" s="275"/>
    </row>
    <row r="6" spans="1:19">
      <c r="E6" s="2" t="s">
        <v>175</v>
      </c>
    </row>
    <row r="7" spans="1:19" s="1" customFormat="1" ht="52.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2.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5.5">
      <c r="A9" s="90" t="s">
        <v>153</v>
      </c>
      <c r="B9" s="98">
        <v>96</v>
      </c>
      <c r="C9" s="199"/>
      <c r="D9" s="94"/>
      <c r="E9" s="101">
        <v>250</v>
      </c>
      <c r="F9" s="94"/>
      <c r="G9" s="112">
        <f>SUM(G10:G13)</f>
        <v>11.179690000000001</v>
      </c>
      <c r="H9" s="93">
        <v>6.76</v>
      </c>
      <c r="I9" s="102">
        <v>11.43</v>
      </c>
      <c r="J9" s="93">
        <v>21.61</v>
      </c>
      <c r="K9" s="102">
        <v>216</v>
      </c>
      <c r="L9" s="102">
        <v>0.05</v>
      </c>
      <c r="M9" s="102">
        <v>4.8</v>
      </c>
      <c r="N9" s="102"/>
      <c r="O9" s="102"/>
      <c r="P9" s="102">
        <v>14</v>
      </c>
      <c r="Q9" s="102">
        <v>0.8</v>
      </c>
      <c r="R9" s="102">
        <v>15</v>
      </c>
      <c r="S9" s="102">
        <v>0.5</v>
      </c>
    </row>
    <row r="10" spans="1:19" ht="15" customHeight="1">
      <c r="A10" s="147" t="s">
        <v>58</v>
      </c>
      <c r="B10" s="98">
        <v>96</v>
      </c>
      <c r="C10" s="200">
        <v>125</v>
      </c>
      <c r="D10" s="52">
        <f>B10*C10/1000</f>
        <v>12</v>
      </c>
      <c r="E10" s="7"/>
      <c r="F10" s="53">
        <v>67.569999999999993</v>
      </c>
      <c r="G10" s="22">
        <f>C10*F10/1000</f>
        <v>8.4462499999999991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96</v>
      </c>
      <c r="C11" s="200">
        <v>2</v>
      </c>
      <c r="D11" s="52">
        <f t="shared" ref="D11:D53" si="0">B11*C11/1000</f>
        <v>0.192</v>
      </c>
      <c r="E11" s="7"/>
      <c r="F11" s="53">
        <v>606.97</v>
      </c>
      <c r="G11" s="22">
        <f t="shared" ref="G11:G19" si="1">C11*F11/1000</f>
        <v>1.21394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s="35" customFormat="1" ht="15" customHeight="1">
      <c r="A12" s="147" t="s">
        <v>276</v>
      </c>
      <c r="B12" s="98">
        <v>96</v>
      </c>
      <c r="C12" s="200">
        <v>35</v>
      </c>
      <c r="D12" s="52">
        <f t="shared" si="0"/>
        <v>3.36</v>
      </c>
      <c r="E12" s="7"/>
      <c r="F12" s="53">
        <v>42.5</v>
      </c>
      <c r="G12" s="22">
        <f t="shared" si="1"/>
        <v>1.4875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85" t="s">
        <v>19</v>
      </c>
      <c r="B13" s="98">
        <v>96</v>
      </c>
      <c r="C13" s="198">
        <v>2</v>
      </c>
      <c r="D13" s="4">
        <f t="shared" si="0"/>
        <v>0.192</v>
      </c>
      <c r="E13" s="6"/>
      <c r="F13" s="88">
        <v>16</v>
      </c>
      <c r="G13" s="22">
        <f t="shared" si="1"/>
        <v>3.2000000000000001E-2</v>
      </c>
      <c r="H13" s="88"/>
      <c r="I13" s="8"/>
      <c r="J13" s="88"/>
      <c r="K13" s="8"/>
      <c r="L13" s="8"/>
      <c r="M13" s="8"/>
      <c r="N13" s="8"/>
      <c r="O13" s="8"/>
      <c r="P13" s="8"/>
      <c r="Q13" s="8"/>
      <c r="R13" s="8"/>
      <c r="S13" s="8"/>
    </row>
    <row r="14" spans="1:19" s="103" customFormat="1" ht="15" customHeight="1">
      <c r="A14" s="97" t="s">
        <v>277</v>
      </c>
      <c r="B14" s="98">
        <v>96</v>
      </c>
      <c r="C14" s="108"/>
      <c r="D14" s="94"/>
      <c r="E14" s="101">
        <v>35</v>
      </c>
      <c r="F14" s="93"/>
      <c r="G14" s="182">
        <f>G15</f>
        <v>3.3180000000000001</v>
      </c>
      <c r="H14" s="93">
        <v>1.7</v>
      </c>
      <c r="I14" s="102">
        <v>2.2599999999999998</v>
      </c>
      <c r="J14" s="93">
        <v>3.08</v>
      </c>
      <c r="K14" s="102">
        <v>50</v>
      </c>
      <c r="L14" s="102">
        <v>0.02</v>
      </c>
      <c r="M14" s="102"/>
      <c r="N14" s="102">
        <v>13</v>
      </c>
      <c r="O14" s="102">
        <v>0.26</v>
      </c>
      <c r="P14" s="102">
        <v>8.1999999999999993</v>
      </c>
      <c r="Q14" s="102">
        <v>17.399999999999999</v>
      </c>
      <c r="R14" s="102">
        <v>3</v>
      </c>
      <c r="S14" s="102">
        <v>0.2</v>
      </c>
    </row>
    <row r="15" spans="1:19" s="103" customFormat="1" ht="15" customHeight="1">
      <c r="A15" s="10" t="s">
        <v>277</v>
      </c>
      <c r="B15" s="98">
        <v>96</v>
      </c>
      <c r="C15" s="9">
        <v>35</v>
      </c>
      <c r="D15" s="4">
        <f t="shared" si="0"/>
        <v>3.36</v>
      </c>
      <c r="E15" s="6"/>
      <c r="F15" s="88">
        <v>94.8</v>
      </c>
      <c r="G15" s="51">
        <f t="shared" si="1"/>
        <v>3.3180000000000001</v>
      </c>
      <c r="H15" s="88"/>
      <c r="I15" s="8"/>
      <c r="J15" s="88"/>
      <c r="K15" s="8"/>
      <c r="L15" s="8"/>
      <c r="M15" s="8"/>
      <c r="N15" s="8"/>
      <c r="O15" s="8"/>
      <c r="P15" s="8"/>
      <c r="Q15" s="8"/>
      <c r="R15" s="8"/>
      <c r="S15" s="8"/>
    </row>
    <row r="16" spans="1:19" s="103" customFormat="1" ht="15" customHeight="1">
      <c r="A16" s="97" t="s">
        <v>60</v>
      </c>
      <c r="B16" s="98">
        <v>96</v>
      </c>
      <c r="C16" s="108"/>
      <c r="D16" s="94"/>
      <c r="E16" s="101">
        <v>200</v>
      </c>
      <c r="F16" s="93"/>
      <c r="G16" s="81">
        <f>G17</f>
        <v>2.72</v>
      </c>
      <c r="H16" s="93">
        <v>0.44</v>
      </c>
      <c r="I16" s="102">
        <v>7.0000000000000007E-2</v>
      </c>
      <c r="J16" s="93">
        <v>34.28</v>
      </c>
      <c r="K16" s="102">
        <v>200</v>
      </c>
      <c r="L16" s="112"/>
      <c r="M16" s="112">
        <v>80</v>
      </c>
      <c r="N16" s="112"/>
      <c r="O16" s="112">
        <v>0.18</v>
      </c>
      <c r="P16" s="112">
        <v>8.1999999999999993</v>
      </c>
      <c r="Q16" s="112">
        <v>6.42</v>
      </c>
      <c r="R16" s="112">
        <v>0.96</v>
      </c>
      <c r="S16" s="112">
        <v>0.28000000000000003</v>
      </c>
    </row>
    <row r="17" spans="1:19" s="103" customFormat="1" ht="15" customHeight="1">
      <c r="A17" s="10" t="s">
        <v>60</v>
      </c>
      <c r="B17" s="98">
        <v>96</v>
      </c>
      <c r="C17" s="9">
        <v>32</v>
      </c>
      <c r="D17" s="4">
        <f t="shared" si="0"/>
        <v>3.0720000000000001</v>
      </c>
      <c r="E17" s="6"/>
      <c r="F17" s="88">
        <v>85</v>
      </c>
      <c r="G17" s="8">
        <f t="shared" si="1"/>
        <v>2.72</v>
      </c>
      <c r="H17" s="88"/>
      <c r="I17" s="8"/>
      <c r="J17" s="88"/>
      <c r="K17" s="8"/>
      <c r="L17" s="8"/>
      <c r="M17" s="8"/>
      <c r="N17" s="8"/>
      <c r="O17" s="8"/>
      <c r="P17" s="8"/>
      <c r="Q17" s="8"/>
      <c r="R17" s="8"/>
      <c r="S17" s="8"/>
    </row>
    <row r="18" spans="1:19" s="103" customFormat="1" ht="15" customHeight="1">
      <c r="A18" s="97" t="s">
        <v>139</v>
      </c>
      <c r="B18" s="98">
        <v>96</v>
      </c>
      <c r="C18" s="108"/>
      <c r="D18" s="94"/>
      <c r="E18" s="101">
        <v>90</v>
      </c>
      <c r="F18" s="93"/>
      <c r="G18" s="81">
        <f>G19</f>
        <v>3.69</v>
      </c>
      <c r="H18" s="101">
        <v>12.18</v>
      </c>
      <c r="I18" s="101">
        <v>3.17</v>
      </c>
      <c r="J18" s="101">
        <v>28.5</v>
      </c>
      <c r="K18" s="102">
        <v>233.8</v>
      </c>
      <c r="L18" s="102">
        <v>0.05</v>
      </c>
      <c r="M18" s="102"/>
      <c r="N18" s="102"/>
      <c r="O18" s="102">
        <v>0.65</v>
      </c>
      <c r="P18" s="102">
        <v>11.5</v>
      </c>
      <c r="Q18" s="102">
        <v>43.5</v>
      </c>
      <c r="R18" s="102">
        <v>16.5</v>
      </c>
      <c r="S18" s="102">
        <v>0.55000000000000004</v>
      </c>
    </row>
    <row r="19" spans="1:19" s="35" customFormat="1" ht="15" customHeight="1">
      <c r="A19" s="10" t="s">
        <v>139</v>
      </c>
      <c r="B19" s="98">
        <v>96</v>
      </c>
      <c r="C19" s="9">
        <v>90</v>
      </c>
      <c r="D19" s="4">
        <f t="shared" si="0"/>
        <v>8.64</v>
      </c>
      <c r="E19" s="6"/>
      <c r="F19" s="88">
        <v>41</v>
      </c>
      <c r="G19" s="8">
        <f t="shared" si="1"/>
        <v>3.69</v>
      </c>
      <c r="H19" s="88"/>
      <c r="I19" s="8"/>
      <c r="J19" s="88"/>
      <c r="K19" s="8"/>
      <c r="L19" s="8"/>
      <c r="M19" s="8"/>
      <c r="N19" s="8"/>
      <c r="O19" s="8"/>
      <c r="P19" s="8"/>
      <c r="Q19" s="8"/>
      <c r="R19" s="8"/>
      <c r="S19" s="8"/>
    </row>
    <row r="20" spans="1:19" s="103" customFormat="1" ht="20.25" customHeight="1">
      <c r="A20" s="161"/>
      <c r="B20" s="162"/>
      <c r="C20" s="177"/>
      <c r="D20" s="164"/>
      <c r="E20" s="165"/>
      <c r="F20" s="186"/>
      <c r="G20" s="165"/>
      <c r="H20" s="23">
        <f>SUM(H8:H19)</f>
        <v>21.08</v>
      </c>
      <c r="I20" s="23">
        <f>SUM(I8:I19)</f>
        <v>16.93</v>
      </c>
      <c r="J20" s="23">
        <f>SUM(J8:J19)</f>
        <v>87.47</v>
      </c>
      <c r="K20" s="23">
        <f>SUM(K8:K19)</f>
        <v>699.8</v>
      </c>
      <c r="L20" s="23">
        <f t="shared" ref="L20:S20" si="2">SUM(L8:L19)</f>
        <v>0.12000000000000001</v>
      </c>
      <c r="M20" s="23">
        <f t="shared" si="2"/>
        <v>84.8</v>
      </c>
      <c r="N20" s="23">
        <f t="shared" si="2"/>
        <v>13</v>
      </c>
      <c r="O20" s="23">
        <f t="shared" si="2"/>
        <v>1.0900000000000001</v>
      </c>
      <c r="P20" s="23">
        <f t="shared" si="2"/>
        <v>41.9</v>
      </c>
      <c r="Q20" s="23">
        <f t="shared" si="2"/>
        <v>68.12</v>
      </c>
      <c r="R20" s="23">
        <f t="shared" si="2"/>
        <v>35.46</v>
      </c>
      <c r="S20" s="23">
        <f t="shared" si="2"/>
        <v>1.53</v>
      </c>
    </row>
    <row r="21" spans="1:19" ht="22.5" customHeight="1">
      <c r="A21" s="132" t="s">
        <v>12</v>
      </c>
      <c r="B21" s="133">
        <v>96</v>
      </c>
      <c r="C21" s="134"/>
      <c r="D21" s="156"/>
      <c r="E21" s="134"/>
      <c r="F21" s="156"/>
      <c r="G21" s="134"/>
      <c r="H21" s="134"/>
      <c r="I21" s="134"/>
      <c r="J21" s="134"/>
      <c r="K21" s="135"/>
      <c r="L21" s="135"/>
      <c r="M21" s="135"/>
      <c r="N21" s="135"/>
      <c r="O21" s="135"/>
      <c r="P21" s="135"/>
      <c r="Q21" s="135"/>
      <c r="R21" s="135"/>
      <c r="S21" s="135"/>
    </row>
    <row r="22" spans="1:19" s="103" customFormat="1">
      <c r="A22" s="97" t="s">
        <v>90</v>
      </c>
      <c r="B22" s="98">
        <v>155</v>
      </c>
      <c r="C22" s="108"/>
      <c r="D22" s="94"/>
      <c r="E22" s="101">
        <v>75</v>
      </c>
      <c r="F22" s="93"/>
      <c r="G22" s="102">
        <f>SUM(G23:G29)</f>
        <v>8.1077999999999992</v>
      </c>
      <c r="H22" s="93">
        <v>0.75</v>
      </c>
      <c r="I22" s="102">
        <v>6.02</v>
      </c>
      <c r="J22" s="93">
        <v>1.71</v>
      </c>
      <c r="K22" s="102">
        <v>66.599999999999994</v>
      </c>
      <c r="L22" s="102" t="s">
        <v>249</v>
      </c>
      <c r="M22" s="102"/>
      <c r="N22" s="102"/>
      <c r="O22" s="102"/>
      <c r="P22" s="102">
        <v>29</v>
      </c>
      <c r="Q22" s="102">
        <v>90</v>
      </c>
      <c r="R22" s="102"/>
      <c r="S22" s="102"/>
    </row>
    <row r="23" spans="1:19" ht="15" customHeight="1">
      <c r="A23" s="11" t="s">
        <v>78</v>
      </c>
      <c r="B23" s="98">
        <v>155</v>
      </c>
      <c r="C23" s="12">
        <v>42</v>
      </c>
      <c r="D23" s="52">
        <f t="shared" ref="D23:D29" si="3">B23*C23/1000</f>
        <v>6.51</v>
      </c>
      <c r="E23" s="7"/>
      <c r="F23" s="53">
        <v>24</v>
      </c>
      <c r="G23" s="22">
        <f>C23*F23/1000</f>
        <v>1.008</v>
      </c>
      <c r="H23" s="53"/>
      <c r="I23" s="22"/>
      <c r="J23" s="53"/>
      <c r="K23" s="22"/>
      <c r="L23" s="22"/>
      <c r="M23" s="22"/>
      <c r="N23" s="22"/>
      <c r="O23" s="22"/>
      <c r="P23" s="22"/>
      <c r="Q23" s="22"/>
      <c r="R23" s="22"/>
      <c r="S23" s="22"/>
    </row>
    <row r="24" spans="1:19" s="124" customFormat="1" ht="15" customHeight="1">
      <c r="A24" s="11" t="s">
        <v>22</v>
      </c>
      <c r="B24" s="98">
        <v>155</v>
      </c>
      <c r="C24" s="12">
        <v>12</v>
      </c>
      <c r="D24" s="52">
        <f t="shared" si="3"/>
        <v>1.86</v>
      </c>
      <c r="E24" s="7"/>
      <c r="F24" s="53">
        <v>50</v>
      </c>
      <c r="G24" s="22">
        <f t="shared" ref="G24:G29" si="4">C24*F24/1000</f>
        <v>0.6</v>
      </c>
      <c r="H24" s="53"/>
      <c r="I24" s="22"/>
      <c r="J24" s="53"/>
      <c r="K24" s="22"/>
      <c r="L24" s="22"/>
      <c r="M24" s="22"/>
      <c r="N24" s="22"/>
      <c r="O24" s="22"/>
      <c r="P24" s="22"/>
      <c r="Q24" s="22"/>
      <c r="R24" s="22"/>
      <c r="S24" s="22"/>
    </row>
    <row r="25" spans="1:19" s="103" customFormat="1" ht="15" customHeight="1">
      <c r="A25" s="11" t="s">
        <v>41</v>
      </c>
      <c r="B25" s="98">
        <v>155</v>
      </c>
      <c r="C25" s="12">
        <v>11</v>
      </c>
      <c r="D25" s="53">
        <f t="shared" si="3"/>
        <v>1.7050000000000001</v>
      </c>
      <c r="E25" s="7"/>
      <c r="F25" s="53">
        <v>450</v>
      </c>
      <c r="G25" s="22">
        <f t="shared" si="4"/>
        <v>4.95</v>
      </c>
      <c r="H25" s="53"/>
      <c r="I25" s="22"/>
      <c r="J25" s="53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15" customHeight="1">
      <c r="A26" s="11" t="s">
        <v>167</v>
      </c>
      <c r="B26" s="98">
        <v>155</v>
      </c>
      <c r="C26" s="12">
        <v>6</v>
      </c>
      <c r="D26" s="53">
        <f t="shared" si="3"/>
        <v>0.93</v>
      </c>
      <c r="E26" s="7"/>
      <c r="F26" s="53">
        <v>5.7</v>
      </c>
      <c r="G26" s="22">
        <f>C26*F26/40</f>
        <v>0.85500000000000009</v>
      </c>
      <c r="H26" s="53"/>
      <c r="I26" s="22"/>
      <c r="J26" s="53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1" t="s">
        <v>93</v>
      </c>
      <c r="B27" s="98">
        <v>155</v>
      </c>
      <c r="C27" s="12">
        <v>2</v>
      </c>
      <c r="D27" s="53">
        <f t="shared" si="3"/>
        <v>0.31</v>
      </c>
      <c r="E27" s="7"/>
      <c r="F27" s="53">
        <v>14</v>
      </c>
      <c r="G27" s="22">
        <f t="shared" si="4"/>
        <v>2.8000000000000001E-2</v>
      </c>
      <c r="H27" s="53"/>
      <c r="I27" s="22"/>
      <c r="J27" s="53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11" t="s">
        <v>168</v>
      </c>
      <c r="B28" s="98">
        <v>155</v>
      </c>
      <c r="C28" s="12">
        <v>2</v>
      </c>
      <c r="D28" s="53">
        <f t="shared" si="3"/>
        <v>0.31</v>
      </c>
      <c r="E28" s="7"/>
      <c r="F28" s="53">
        <v>310</v>
      </c>
      <c r="G28" s="22">
        <f t="shared" si="4"/>
        <v>0.62</v>
      </c>
      <c r="H28" s="53"/>
      <c r="I28" s="22"/>
      <c r="J28" s="53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15" customHeight="1">
      <c r="A29" s="11" t="s">
        <v>25</v>
      </c>
      <c r="B29" s="98">
        <v>155</v>
      </c>
      <c r="C29" s="12">
        <v>0.4</v>
      </c>
      <c r="D29" s="53">
        <f t="shared" si="3"/>
        <v>6.2E-2</v>
      </c>
      <c r="E29" s="7"/>
      <c r="F29" s="53">
        <v>117</v>
      </c>
      <c r="G29" s="22">
        <f t="shared" si="4"/>
        <v>4.6800000000000001E-2</v>
      </c>
      <c r="H29" s="53"/>
      <c r="I29" s="22"/>
      <c r="J29" s="53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15" customHeight="1">
      <c r="A30" s="90" t="s">
        <v>171</v>
      </c>
      <c r="B30" s="98">
        <v>96</v>
      </c>
      <c r="C30" s="202"/>
      <c r="D30" s="94"/>
      <c r="E30" s="101" t="s">
        <v>129</v>
      </c>
      <c r="F30" s="93"/>
      <c r="G30" s="102">
        <f>SUM(G31:G36)</f>
        <v>11.530200000000001</v>
      </c>
      <c r="H30" s="112">
        <v>13.44</v>
      </c>
      <c r="I30" s="112">
        <v>50</v>
      </c>
      <c r="J30" s="112">
        <v>15.8</v>
      </c>
      <c r="K30" s="112">
        <v>164</v>
      </c>
      <c r="L30" s="102">
        <v>0.24</v>
      </c>
      <c r="M30" s="102">
        <v>14.4</v>
      </c>
      <c r="N30" s="102"/>
      <c r="O30" s="102">
        <v>1.53</v>
      </c>
      <c r="P30" s="102">
        <v>20.46</v>
      </c>
      <c r="Q30" s="102">
        <v>91.92</v>
      </c>
      <c r="R30" s="102">
        <v>37.29</v>
      </c>
      <c r="S30" s="102">
        <v>1.41</v>
      </c>
    </row>
    <row r="31" spans="1:19" ht="15" customHeight="1">
      <c r="A31" s="147" t="s">
        <v>27</v>
      </c>
      <c r="B31" s="98">
        <v>96</v>
      </c>
      <c r="C31" s="200">
        <v>100</v>
      </c>
      <c r="D31" s="52">
        <f t="shared" ref="D31:D36" si="5">B31*C31/1000</f>
        <v>9.6</v>
      </c>
      <c r="E31" s="7"/>
      <c r="F31" s="53">
        <v>16.899999999999999</v>
      </c>
      <c r="G31" s="22">
        <f>C31*F31/1000</f>
        <v>1.6899999999999997</v>
      </c>
      <c r="H31" s="53"/>
      <c r="I31" s="22"/>
      <c r="J31" s="53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15" customHeight="1">
      <c r="A32" s="147" t="s">
        <v>36</v>
      </c>
      <c r="B32" s="98">
        <v>96</v>
      </c>
      <c r="C32" s="200">
        <v>12</v>
      </c>
      <c r="D32" s="52">
        <f t="shared" si="5"/>
        <v>1.1519999999999999</v>
      </c>
      <c r="E32" s="7"/>
      <c r="F32" s="53">
        <v>24</v>
      </c>
      <c r="G32" s="22">
        <f t="shared" ref="G32:G36" si="6">C32*F32/1000</f>
        <v>0.28799999999999998</v>
      </c>
      <c r="H32" s="53"/>
      <c r="I32" s="22"/>
      <c r="J32" s="53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133</v>
      </c>
      <c r="B33" s="98">
        <v>96</v>
      </c>
      <c r="C33" s="200">
        <v>46</v>
      </c>
      <c r="D33" s="52">
        <f t="shared" si="5"/>
        <v>4.4160000000000004</v>
      </c>
      <c r="E33" s="7"/>
      <c r="F33" s="53">
        <v>193</v>
      </c>
      <c r="G33" s="22">
        <f t="shared" si="6"/>
        <v>8.8780000000000001</v>
      </c>
      <c r="H33" s="53"/>
      <c r="I33" s="22"/>
      <c r="J33" s="53"/>
      <c r="K33" s="22"/>
      <c r="L33" s="22"/>
      <c r="M33" s="22"/>
      <c r="N33" s="22"/>
      <c r="O33" s="22"/>
      <c r="P33" s="22"/>
      <c r="Q33" s="22"/>
      <c r="R33" s="22"/>
      <c r="S33" s="22"/>
    </row>
    <row r="34" spans="1:19" ht="15" customHeight="1">
      <c r="A34" s="147" t="s">
        <v>28</v>
      </c>
      <c r="B34" s="98">
        <v>96</v>
      </c>
      <c r="C34" s="200">
        <v>13</v>
      </c>
      <c r="D34" s="52">
        <f t="shared" si="5"/>
        <v>1.248</v>
      </c>
      <c r="E34" s="7"/>
      <c r="F34" s="53">
        <v>22.4</v>
      </c>
      <c r="G34" s="22">
        <f t="shared" si="6"/>
        <v>0.29120000000000001</v>
      </c>
      <c r="H34" s="53"/>
      <c r="I34" s="22"/>
      <c r="J34" s="53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19</v>
      </c>
      <c r="B35" s="98">
        <v>96</v>
      </c>
      <c r="C35" s="200">
        <v>2</v>
      </c>
      <c r="D35" s="52">
        <f t="shared" si="5"/>
        <v>0.192</v>
      </c>
      <c r="E35" s="7"/>
      <c r="F35" s="53">
        <v>16</v>
      </c>
      <c r="G35" s="22">
        <f t="shared" si="6"/>
        <v>3.2000000000000001E-2</v>
      </c>
      <c r="H35" s="53"/>
      <c r="I35" s="22"/>
      <c r="J35" s="53"/>
      <c r="K35" s="22"/>
      <c r="L35" s="22"/>
      <c r="M35" s="22"/>
      <c r="N35" s="22"/>
      <c r="O35" s="22"/>
      <c r="P35" s="22"/>
      <c r="Q35" s="22"/>
      <c r="R35" s="22"/>
      <c r="S35" s="22"/>
    </row>
    <row r="36" spans="1:19" ht="15" customHeight="1">
      <c r="A36" s="85" t="s">
        <v>25</v>
      </c>
      <c r="B36" s="98">
        <v>96</v>
      </c>
      <c r="C36" s="198">
        <v>3</v>
      </c>
      <c r="D36" s="4">
        <f t="shared" si="5"/>
        <v>0.28799999999999998</v>
      </c>
      <c r="E36" s="6"/>
      <c r="F36" s="88">
        <v>117</v>
      </c>
      <c r="G36" s="22">
        <f t="shared" si="6"/>
        <v>0.35099999999999998</v>
      </c>
      <c r="H36" s="88"/>
      <c r="I36" s="8"/>
      <c r="J36" s="88"/>
      <c r="K36" s="8"/>
      <c r="L36" s="8"/>
      <c r="M36" s="8"/>
      <c r="N36" s="8"/>
      <c r="O36" s="8"/>
      <c r="P36" s="8"/>
      <c r="Q36" s="8"/>
      <c r="R36" s="8"/>
      <c r="S36" s="8"/>
    </row>
    <row r="37" spans="1:19" ht="15" customHeight="1">
      <c r="A37" s="90" t="s">
        <v>115</v>
      </c>
      <c r="B37" s="98">
        <v>96</v>
      </c>
      <c r="C37" s="202"/>
      <c r="D37" s="94"/>
      <c r="E37" s="101" t="s">
        <v>169</v>
      </c>
      <c r="F37" s="93"/>
      <c r="G37" s="102">
        <f>SUM(G38:G42)</f>
        <v>39.618849999999995</v>
      </c>
      <c r="H37" s="93">
        <v>13.83</v>
      </c>
      <c r="I37" s="102">
        <v>28.63</v>
      </c>
      <c r="J37" s="93">
        <v>103.2</v>
      </c>
      <c r="K37" s="102">
        <v>341</v>
      </c>
      <c r="L37" s="102">
        <v>0.1</v>
      </c>
      <c r="M37" s="102" t="s">
        <v>247</v>
      </c>
      <c r="N37" s="102">
        <v>5.83</v>
      </c>
      <c r="O37" s="102">
        <v>1.17</v>
      </c>
      <c r="P37" s="102">
        <v>43.17</v>
      </c>
      <c r="Q37" s="102">
        <v>175</v>
      </c>
      <c r="R37" s="102">
        <v>33.33</v>
      </c>
      <c r="S37" s="102">
        <v>2.33</v>
      </c>
    </row>
    <row r="38" spans="1:19" ht="15" customHeight="1">
      <c r="A38" s="147" t="s">
        <v>29</v>
      </c>
      <c r="B38" s="98">
        <v>96</v>
      </c>
      <c r="C38" s="200">
        <v>95</v>
      </c>
      <c r="D38" s="52">
        <f t="shared" ref="D38:D42" si="7">B38*C38/1000</f>
        <v>9.1199999999999992</v>
      </c>
      <c r="E38" s="7"/>
      <c r="F38" s="53">
        <v>370</v>
      </c>
      <c r="G38" s="22">
        <f>C38*F38/1000</f>
        <v>35.15</v>
      </c>
      <c r="H38" s="53"/>
      <c r="I38" s="22"/>
      <c r="J38" s="53"/>
      <c r="K38" s="22"/>
      <c r="L38" s="22"/>
      <c r="M38" s="22"/>
      <c r="N38" s="22"/>
      <c r="O38" s="22"/>
      <c r="P38" s="22"/>
      <c r="Q38" s="22"/>
      <c r="R38" s="22"/>
      <c r="S38" s="22"/>
    </row>
    <row r="39" spans="1:19" ht="15" customHeight="1">
      <c r="A39" s="147" t="s">
        <v>170</v>
      </c>
      <c r="B39" s="98">
        <v>96</v>
      </c>
      <c r="C39" s="200">
        <v>4</v>
      </c>
      <c r="D39" s="52">
        <f t="shared" si="7"/>
        <v>0.38400000000000001</v>
      </c>
      <c r="E39" s="7"/>
      <c r="F39" s="53">
        <v>7</v>
      </c>
      <c r="G39" s="22">
        <f>C39*F39/40</f>
        <v>0.7</v>
      </c>
      <c r="H39" s="53"/>
      <c r="I39" s="22"/>
      <c r="J39" s="53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47" t="s">
        <v>41</v>
      </c>
      <c r="B40" s="98">
        <v>96</v>
      </c>
      <c r="C40" s="200">
        <v>5</v>
      </c>
      <c r="D40" s="52">
        <f t="shared" si="7"/>
        <v>0.48</v>
      </c>
      <c r="E40" s="7"/>
      <c r="F40" s="53">
        <v>606.97</v>
      </c>
      <c r="G40" s="22">
        <f t="shared" ref="G40:G42" si="8">C40*F40/1000</f>
        <v>3.0348500000000005</v>
      </c>
      <c r="H40" s="53"/>
      <c r="I40" s="22"/>
      <c r="J40" s="53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15" customHeight="1">
      <c r="A41" s="147" t="s">
        <v>19</v>
      </c>
      <c r="B41" s="98">
        <v>96</v>
      </c>
      <c r="C41" s="200">
        <v>2</v>
      </c>
      <c r="D41" s="52">
        <f t="shared" si="7"/>
        <v>0.192</v>
      </c>
      <c r="E41" s="7"/>
      <c r="F41" s="53">
        <v>16</v>
      </c>
      <c r="G41" s="22">
        <f t="shared" si="8"/>
        <v>3.2000000000000001E-2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85" t="s">
        <v>25</v>
      </c>
      <c r="B42" s="98">
        <v>96</v>
      </c>
      <c r="C42" s="198">
        <v>6</v>
      </c>
      <c r="D42" s="4">
        <f t="shared" si="7"/>
        <v>0.57599999999999996</v>
      </c>
      <c r="E42" s="6"/>
      <c r="F42" s="88">
        <v>117</v>
      </c>
      <c r="G42" s="22">
        <f t="shared" si="8"/>
        <v>0.70199999999999996</v>
      </c>
      <c r="H42" s="88"/>
      <c r="I42" s="8"/>
      <c r="J42" s="88"/>
      <c r="K42" s="8"/>
      <c r="L42" s="8"/>
      <c r="M42" s="8"/>
      <c r="N42" s="8"/>
      <c r="O42" s="8"/>
      <c r="P42" s="8"/>
      <c r="Q42" s="8"/>
      <c r="R42" s="8"/>
      <c r="S42" s="8"/>
    </row>
    <row r="43" spans="1:19" ht="15" customHeight="1">
      <c r="A43" s="117" t="s">
        <v>63</v>
      </c>
      <c r="B43" s="98">
        <v>96</v>
      </c>
      <c r="C43" s="203"/>
      <c r="D43" s="112"/>
      <c r="E43" s="114">
        <v>150</v>
      </c>
      <c r="F43" s="114"/>
      <c r="G43" s="112">
        <f>SUM(G44:G47)</f>
        <v>7.5784299999999991</v>
      </c>
      <c r="H43" s="112">
        <v>3.08</v>
      </c>
      <c r="I43" s="118">
        <v>2.33</v>
      </c>
      <c r="J43" s="112">
        <v>19.13</v>
      </c>
      <c r="K43" s="112">
        <v>109.73</v>
      </c>
      <c r="L43" s="112">
        <v>1.1599999999999999</v>
      </c>
      <c r="M43" s="112">
        <v>3.75</v>
      </c>
      <c r="N43" s="112">
        <v>33.15</v>
      </c>
      <c r="O43" s="112">
        <v>0.15</v>
      </c>
      <c r="P43" s="112">
        <v>38.25</v>
      </c>
      <c r="Q43" s="112">
        <v>76.95</v>
      </c>
      <c r="R43" s="112">
        <v>26.7</v>
      </c>
      <c r="S43" s="112">
        <v>0.86</v>
      </c>
    </row>
    <row r="44" spans="1:19" ht="15" customHeight="1">
      <c r="A44" s="59" t="s">
        <v>27</v>
      </c>
      <c r="B44" s="98">
        <v>96</v>
      </c>
      <c r="C44" s="194">
        <v>171</v>
      </c>
      <c r="D44" s="69">
        <f t="shared" ref="D44:D47" si="9">B44*C44/1000</f>
        <v>16.416</v>
      </c>
      <c r="E44" s="72"/>
      <c r="F44" s="69">
        <v>16.899999999999999</v>
      </c>
      <c r="G44" s="22">
        <f>C44*F44/1000</f>
        <v>2.8898999999999995</v>
      </c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</row>
    <row r="45" spans="1:19" ht="15" customHeight="1">
      <c r="A45" s="59" t="s">
        <v>41</v>
      </c>
      <c r="B45" s="98">
        <v>96</v>
      </c>
      <c r="C45" s="194">
        <v>5</v>
      </c>
      <c r="D45" s="69">
        <f t="shared" si="9"/>
        <v>0.48</v>
      </c>
      <c r="E45" s="72"/>
      <c r="F45" s="69">
        <v>606.97</v>
      </c>
      <c r="G45" s="22">
        <f t="shared" ref="G45:G47" si="10">C45*F45/1000</f>
        <v>3.0348500000000005</v>
      </c>
      <c r="H45" s="69"/>
      <c r="I45" s="69"/>
      <c r="J45" s="69"/>
      <c r="K45" s="69"/>
      <c r="L45" s="69"/>
      <c r="M45" s="69"/>
      <c r="N45" s="69"/>
      <c r="O45" s="69"/>
      <c r="P45" s="69"/>
      <c r="Q45" s="69"/>
      <c r="R45" s="69"/>
      <c r="S45" s="69"/>
    </row>
    <row r="46" spans="1:19" ht="15" customHeight="1">
      <c r="A46" s="59" t="s">
        <v>19</v>
      </c>
      <c r="B46" s="98">
        <v>96</v>
      </c>
      <c r="C46" s="194">
        <v>2</v>
      </c>
      <c r="D46" s="69">
        <f t="shared" si="9"/>
        <v>0.192</v>
      </c>
      <c r="E46" s="72"/>
      <c r="F46" s="69">
        <v>16</v>
      </c>
      <c r="G46" s="22">
        <f t="shared" si="10"/>
        <v>3.2000000000000001E-2</v>
      </c>
      <c r="H46" s="69"/>
      <c r="I46" s="69"/>
      <c r="J46" s="69"/>
      <c r="K46" s="69"/>
      <c r="L46" s="69"/>
      <c r="M46" s="69"/>
      <c r="N46" s="69"/>
      <c r="O46" s="69"/>
      <c r="P46" s="69"/>
      <c r="Q46" s="69"/>
      <c r="R46" s="69"/>
      <c r="S46" s="69"/>
    </row>
    <row r="47" spans="1:19" ht="15" customHeight="1">
      <c r="A47" s="61" t="s">
        <v>58</v>
      </c>
      <c r="B47" s="98">
        <v>96</v>
      </c>
      <c r="C47" s="195">
        <v>24</v>
      </c>
      <c r="D47" s="70">
        <f t="shared" si="9"/>
        <v>2.3039999999999998</v>
      </c>
      <c r="E47" s="73"/>
      <c r="F47" s="70">
        <v>67.569999999999993</v>
      </c>
      <c r="G47" s="22">
        <f t="shared" si="10"/>
        <v>1.6216799999999998</v>
      </c>
      <c r="H47" s="70"/>
      <c r="I47" s="70"/>
      <c r="J47" s="70"/>
      <c r="K47" s="70"/>
      <c r="L47" s="70"/>
      <c r="M47" s="70"/>
      <c r="N47" s="70"/>
      <c r="O47" s="70"/>
      <c r="P47" s="70"/>
      <c r="Q47" s="70"/>
      <c r="R47" s="70"/>
      <c r="S47" s="70"/>
    </row>
    <row r="48" spans="1:19" ht="15" customHeight="1">
      <c r="A48" s="97" t="s">
        <v>116</v>
      </c>
      <c r="B48" s="98">
        <v>96</v>
      </c>
      <c r="C48" s="108"/>
      <c r="D48" s="94"/>
      <c r="E48" s="101">
        <v>200</v>
      </c>
      <c r="F48" s="93"/>
      <c r="G48" s="102">
        <f>G49+G50+G51</f>
        <v>4.2559710000000006</v>
      </c>
      <c r="H48" s="93">
        <v>0.16</v>
      </c>
      <c r="I48" s="102">
        <v>0.16</v>
      </c>
      <c r="J48" s="93">
        <v>23.56</v>
      </c>
      <c r="K48" s="102">
        <v>114.6</v>
      </c>
      <c r="L48" s="102">
        <v>0.01</v>
      </c>
      <c r="M48" s="102">
        <v>1.8</v>
      </c>
      <c r="N48" s="102"/>
      <c r="O48" s="102"/>
      <c r="P48" s="102">
        <v>6.4</v>
      </c>
      <c r="Q48" s="102">
        <v>4.4000000000000004</v>
      </c>
      <c r="R48" s="102">
        <v>3.6</v>
      </c>
      <c r="S48" s="102">
        <v>0.18</v>
      </c>
    </row>
    <row r="49" spans="1:22" ht="15" customHeight="1">
      <c r="A49" s="11" t="s">
        <v>98</v>
      </c>
      <c r="B49" s="98">
        <v>96</v>
      </c>
      <c r="C49" s="12">
        <v>45</v>
      </c>
      <c r="D49" s="52">
        <f t="shared" ref="D49:D51" si="11">B49*C49/1000</f>
        <v>4.32</v>
      </c>
      <c r="E49" s="7"/>
      <c r="F49" s="53">
        <v>67.900000000000006</v>
      </c>
      <c r="G49" s="22">
        <f t="shared" ref="G49:G51" si="12">C49*F49/1000</f>
        <v>3.0555000000000003</v>
      </c>
      <c r="H49" s="53"/>
      <c r="I49" s="22"/>
      <c r="J49" s="53"/>
      <c r="K49" s="22"/>
      <c r="L49" s="22"/>
      <c r="M49" s="22"/>
      <c r="N49" s="22"/>
      <c r="O49" s="22"/>
      <c r="P49" s="22"/>
      <c r="Q49" s="22"/>
      <c r="R49" s="22"/>
      <c r="S49" s="22"/>
    </row>
    <row r="50" spans="1:22" ht="15" customHeight="1">
      <c r="A50" s="11" t="s">
        <v>22</v>
      </c>
      <c r="B50" s="98">
        <v>96</v>
      </c>
      <c r="C50" s="12">
        <v>24</v>
      </c>
      <c r="D50" s="52">
        <f t="shared" si="11"/>
        <v>2.3039999999999998</v>
      </c>
      <c r="E50" s="7"/>
      <c r="F50" s="53">
        <v>50</v>
      </c>
      <c r="G50" s="22">
        <f t="shared" si="12"/>
        <v>1.2</v>
      </c>
      <c r="H50" s="53"/>
      <c r="I50" s="22"/>
      <c r="J50" s="53"/>
      <c r="K50" s="22"/>
      <c r="L50" s="22"/>
      <c r="M50" s="22"/>
      <c r="N50" s="22"/>
      <c r="O50" s="22"/>
      <c r="P50" s="22"/>
      <c r="Q50" s="22"/>
      <c r="R50" s="22"/>
      <c r="S50" s="22"/>
    </row>
    <row r="51" spans="1:22" ht="15" customHeight="1">
      <c r="A51" s="10" t="s">
        <v>34</v>
      </c>
      <c r="B51" s="98">
        <v>96</v>
      </c>
      <c r="C51" s="9">
        <v>2E-3</v>
      </c>
      <c r="D51" s="4">
        <f t="shared" si="11"/>
        <v>1.92E-4</v>
      </c>
      <c r="E51" s="6"/>
      <c r="F51" s="88">
        <v>235.5</v>
      </c>
      <c r="G51" s="22">
        <f t="shared" si="12"/>
        <v>4.7100000000000001E-4</v>
      </c>
      <c r="H51" s="88"/>
      <c r="I51" s="8"/>
      <c r="J51" s="88"/>
      <c r="K51" s="8"/>
      <c r="L51" s="8"/>
      <c r="M51" s="8"/>
      <c r="N51" s="8"/>
      <c r="O51" s="8"/>
      <c r="P51" s="8"/>
      <c r="Q51" s="8"/>
      <c r="R51" s="8"/>
      <c r="S51" s="8"/>
    </row>
    <row r="52" spans="1:22" s="103" customFormat="1" ht="15" customHeight="1">
      <c r="A52" s="97" t="s">
        <v>44</v>
      </c>
      <c r="B52" s="98">
        <v>96</v>
      </c>
      <c r="C52" s="99"/>
      <c r="D52" s="94"/>
      <c r="E52" s="101">
        <v>48</v>
      </c>
      <c r="F52" s="93"/>
      <c r="G52" s="81">
        <f>G53</f>
        <v>1.968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34">
        <v>7.0000000000000007E-2</v>
      </c>
      <c r="M52" s="34"/>
      <c r="N52" s="34"/>
      <c r="O52" s="34">
        <v>0.54</v>
      </c>
      <c r="P52" s="34">
        <v>13.8</v>
      </c>
      <c r="Q52" s="34">
        <v>63.6</v>
      </c>
      <c r="R52" s="34">
        <v>15</v>
      </c>
      <c r="S52" s="34">
        <v>1.86</v>
      </c>
    </row>
    <row r="53" spans="1:22" ht="15" customHeight="1">
      <c r="A53" s="10" t="s">
        <v>44</v>
      </c>
      <c r="B53" s="98">
        <v>96</v>
      </c>
      <c r="C53" s="9">
        <v>48</v>
      </c>
      <c r="D53" s="88">
        <f t="shared" si="0"/>
        <v>4.6079999999999997</v>
      </c>
      <c r="E53" s="6"/>
      <c r="F53" s="88">
        <v>41</v>
      </c>
      <c r="G53" s="8">
        <f t="shared" ref="G53" si="13">C53*F53/1000</f>
        <v>1.968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22" s="35" customFormat="1" ht="21" customHeight="1">
      <c r="A54" s="161"/>
      <c r="B54" s="162"/>
      <c r="C54" s="177"/>
      <c r="D54" s="164"/>
      <c r="E54" s="165"/>
      <c r="F54" s="186"/>
      <c r="G54" s="165"/>
      <c r="H54" s="23">
        <f t="shared" ref="H54:S54" si="14">SUM(H22:H53)</f>
        <v>39.72</v>
      </c>
      <c r="I54" s="23">
        <f t="shared" si="14"/>
        <v>89.649999999999991</v>
      </c>
      <c r="J54" s="23">
        <f t="shared" si="14"/>
        <v>207.73000000000002</v>
      </c>
      <c r="K54" s="23">
        <f t="shared" si="14"/>
        <v>981.93000000000006</v>
      </c>
      <c r="L54" s="23">
        <f t="shared" si="14"/>
        <v>1.58</v>
      </c>
      <c r="M54" s="23">
        <f t="shared" si="14"/>
        <v>19.95</v>
      </c>
      <c r="N54" s="23">
        <f t="shared" si="14"/>
        <v>38.979999999999997</v>
      </c>
      <c r="O54" s="23">
        <f t="shared" si="14"/>
        <v>3.39</v>
      </c>
      <c r="P54" s="23">
        <f t="shared" si="14"/>
        <v>151.08000000000001</v>
      </c>
      <c r="Q54" s="23">
        <f t="shared" si="14"/>
        <v>501.87</v>
      </c>
      <c r="R54" s="23">
        <f t="shared" si="14"/>
        <v>115.92</v>
      </c>
      <c r="S54" s="23">
        <f t="shared" si="14"/>
        <v>6.6400000000000006</v>
      </c>
    </row>
    <row r="55" spans="1:22" s="123" customFormat="1" ht="27" customHeight="1">
      <c r="A55" s="143" t="s">
        <v>13</v>
      </c>
      <c r="B55" s="145">
        <v>96</v>
      </c>
      <c r="C55" s="139"/>
      <c r="D55" s="158"/>
      <c r="E55" s="139"/>
      <c r="F55" s="158"/>
      <c r="G55" s="139"/>
      <c r="H55" s="139"/>
      <c r="I55" s="139"/>
      <c r="J55" s="139"/>
      <c r="K55" s="140"/>
      <c r="L55" s="140"/>
      <c r="M55" s="140"/>
      <c r="N55" s="140"/>
      <c r="O55" s="140"/>
      <c r="P55" s="140"/>
      <c r="Q55" s="140"/>
      <c r="R55" s="140"/>
      <c r="S55" s="140"/>
    </row>
    <row r="56" spans="1:22" s="123" customFormat="1" ht="15" customHeight="1">
      <c r="A56" s="32" t="s">
        <v>85</v>
      </c>
      <c r="B56" s="82">
        <v>96</v>
      </c>
      <c r="C56" s="36"/>
      <c r="D56" s="84"/>
      <c r="E56" s="34">
        <v>150</v>
      </c>
      <c r="F56" s="83"/>
      <c r="G56" s="81">
        <f>G57</f>
        <v>16.5</v>
      </c>
      <c r="H56" s="83">
        <v>3</v>
      </c>
      <c r="I56" s="81">
        <v>1</v>
      </c>
      <c r="J56" s="83">
        <v>38</v>
      </c>
      <c r="K56" s="81">
        <v>141.75</v>
      </c>
      <c r="L56" s="81" t="s">
        <v>248</v>
      </c>
      <c r="M56" s="81">
        <v>7.5</v>
      </c>
      <c r="N56" s="81"/>
      <c r="O56" s="81">
        <v>0.3</v>
      </c>
      <c r="P56" s="81">
        <v>6</v>
      </c>
      <c r="Q56" s="81">
        <v>21</v>
      </c>
      <c r="R56" s="81">
        <v>31.5</v>
      </c>
      <c r="S56" s="81">
        <v>0.45</v>
      </c>
    </row>
    <row r="57" spans="1:22" s="123" customFormat="1" ht="15" customHeight="1">
      <c r="A57" s="10" t="s">
        <v>85</v>
      </c>
      <c r="B57" s="82">
        <v>96</v>
      </c>
      <c r="C57" s="9">
        <v>150</v>
      </c>
      <c r="D57" s="88">
        <f t="shared" ref="D57" si="15">B57*C57/1000</f>
        <v>14.4</v>
      </c>
      <c r="E57" s="6"/>
      <c r="F57" s="88">
        <v>110</v>
      </c>
      <c r="G57" s="8">
        <f t="shared" ref="G57" si="16">C57*F57/1000</f>
        <v>16.5</v>
      </c>
      <c r="H57" s="4"/>
      <c r="I57" s="6"/>
      <c r="J57" s="4"/>
      <c r="K57" s="6"/>
      <c r="L57" s="6"/>
      <c r="M57" s="6"/>
      <c r="N57" s="6"/>
      <c r="O57" s="6"/>
      <c r="P57" s="6"/>
      <c r="Q57" s="6"/>
      <c r="R57" s="6"/>
      <c r="S57" s="6"/>
    </row>
    <row r="58" spans="1:22" s="103" customFormat="1" ht="15" customHeight="1">
      <c r="A58" s="97" t="s">
        <v>88</v>
      </c>
      <c r="B58" s="82">
        <v>96</v>
      </c>
      <c r="C58" s="170"/>
      <c r="D58" s="101"/>
      <c r="E58" s="101">
        <v>200</v>
      </c>
      <c r="F58" s="102"/>
      <c r="G58" s="102">
        <f>SUM(G59)</f>
        <v>14.257269999999998</v>
      </c>
      <c r="H58" s="102">
        <v>1.53</v>
      </c>
      <c r="I58" s="102">
        <v>0.34</v>
      </c>
      <c r="J58" s="102">
        <v>13.77</v>
      </c>
      <c r="K58" s="102">
        <v>61.2</v>
      </c>
      <c r="L58" s="95">
        <v>0.08</v>
      </c>
      <c r="M58" s="95">
        <v>2.6</v>
      </c>
      <c r="N58" s="95">
        <v>40</v>
      </c>
      <c r="O58" s="95"/>
      <c r="P58" s="95">
        <v>240</v>
      </c>
      <c r="Q58" s="95">
        <v>180</v>
      </c>
      <c r="R58" s="95">
        <v>28</v>
      </c>
      <c r="S58" s="95">
        <v>0.2</v>
      </c>
    </row>
    <row r="59" spans="1:22" ht="15" customHeight="1">
      <c r="A59" s="10" t="s">
        <v>58</v>
      </c>
      <c r="B59" s="82">
        <v>96</v>
      </c>
      <c r="C59" s="9">
        <v>211</v>
      </c>
      <c r="D59" s="6">
        <f t="shared" ref="D59" si="17">B59*C59/1000</f>
        <v>20.256</v>
      </c>
      <c r="E59" s="6"/>
      <c r="F59" s="8">
        <v>67.569999999999993</v>
      </c>
      <c r="G59" s="8">
        <f>C59*F59/1000</f>
        <v>14.257269999999998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22" ht="24" customHeight="1">
      <c r="A60" s="161"/>
      <c r="B60" s="162"/>
      <c r="C60" s="177"/>
      <c r="D60" s="164"/>
      <c r="E60" s="165"/>
      <c r="F60" s="165"/>
      <c r="G60" s="165"/>
      <c r="H60" s="23">
        <f>SUM(H56:H58)</f>
        <v>4.53</v>
      </c>
      <c r="I60" s="23">
        <f t="shared" ref="I60:S60" si="18">SUM(I56:I58)</f>
        <v>1.34</v>
      </c>
      <c r="J60" s="23">
        <f t="shared" si="18"/>
        <v>51.769999999999996</v>
      </c>
      <c r="K60" s="23">
        <f t="shared" si="18"/>
        <v>202.95</v>
      </c>
      <c r="L60" s="23">
        <f t="shared" si="18"/>
        <v>0.08</v>
      </c>
      <c r="M60" s="23">
        <f t="shared" si="18"/>
        <v>10.1</v>
      </c>
      <c r="N60" s="23">
        <f t="shared" si="18"/>
        <v>40</v>
      </c>
      <c r="O60" s="23">
        <f t="shared" si="18"/>
        <v>0.3</v>
      </c>
      <c r="P60" s="23">
        <f t="shared" si="18"/>
        <v>246</v>
      </c>
      <c r="Q60" s="23">
        <f t="shared" si="18"/>
        <v>201</v>
      </c>
      <c r="R60" s="23">
        <f t="shared" si="18"/>
        <v>59.5</v>
      </c>
      <c r="S60" s="23">
        <f t="shared" si="18"/>
        <v>0.65</v>
      </c>
      <c r="T60" s="23"/>
      <c r="U60" s="23"/>
      <c r="V60" s="23"/>
    </row>
    <row r="61" spans="1:22">
      <c r="A61" s="56"/>
      <c r="B61" s="56"/>
      <c r="C61" s="56"/>
      <c r="D61" s="56"/>
      <c r="E61" s="56"/>
      <c r="F61" s="57" t="s">
        <v>46</v>
      </c>
      <c r="G61" s="49">
        <f>E63*E64</f>
        <v>10866.625055999999</v>
      </c>
      <c r="H61" s="153">
        <f t="shared" ref="H61:S61" si="19">H20+H54+H60</f>
        <v>65.33</v>
      </c>
      <c r="I61" s="153">
        <f t="shared" si="19"/>
        <v>107.91999999999999</v>
      </c>
      <c r="J61" s="153">
        <f t="shared" si="19"/>
        <v>346.97</v>
      </c>
      <c r="K61" s="153">
        <f t="shared" si="19"/>
        <v>1884.68</v>
      </c>
      <c r="L61" s="153">
        <f t="shared" si="19"/>
        <v>1.7800000000000002</v>
      </c>
      <c r="M61" s="153">
        <f t="shared" si="19"/>
        <v>114.85</v>
      </c>
      <c r="N61" s="153">
        <f t="shared" si="19"/>
        <v>91.97999999999999</v>
      </c>
      <c r="O61" s="153">
        <f t="shared" si="19"/>
        <v>4.78</v>
      </c>
      <c r="P61" s="153">
        <f t="shared" si="19"/>
        <v>438.98</v>
      </c>
      <c r="Q61" s="153">
        <f t="shared" si="19"/>
        <v>770.99</v>
      </c>
      <c r="R61" s="153">
        <f t="shared" si="19"/>
        <v>210.88</v>
      </c>
      <c r="S61" s="153">
        <f t="shared" si="19"/>
        <v>8.82</v>
      </c>
    </row>
    <row r="63" spans="1:22" ht="18.75" customHeight="1">
      <c r="A63" s="2" t="s">
        <v>47</v>
      </c>
      <c r="E63" s="175">
        <v>96</v>
      </c>
      <c r="F63" s="2" t="s">
        <v>48</v>
      </c>
    </row>
    <row r="64" spans="1:22" ht="21.75" customHeight="1">
      <c r="A64" s="2" t="s">
        <v>49</v>
      </c>
      <c r="E64" s="174">
        <f>SUM(G9+G14+G16+G18+G22+G37+G43+G48+G52+G56+G58)</f>
        <v>113.19401099999999</v>
      </c>
      <c r="F64" s="2" t="s">
        <v>50</v>
      </c>
    </row>
    <row r="66" spans="1:9" ht="22.5" customHeight="1">
      <c r="A66" s="2" t="s">
        <v>262</v>
      </c>
      <c r="B66" s="3" t="s">
        <v>292</v>
      </c>
      <c r="E66" s="2" t="s">
        <v>51</v>
      </c>
      <c r="H66" s="3"/>
      <c r="I66" s="2" t="s">
        <v>52</v>
      </c>
    </row>
  </sheetData>
  <mergeCells count="7">
    <mergeCell ref="A4:B4"/>
    <mergeCell ref="A3:B3"/>
    <mergeCell ref="A2:B2"/>
    <mergeCell ref="A1:B1"/>
    <mergeCell ref="H5:K5"/>
    <mergeCell ref="C4:G5"/>
    <mergeCell ref="H3:K3"/>
  </mergeCells>
  <pageMargins left="0.78740157480314965" right="0.39370078740157483" top="0.39370078740157483" bottom="0.39370078740157483" header="0.31496062992125984" footer="0.31496062992125984"/>
  <pageSetup paperSize="9" scale="44" orientation="portrait" r:id="rId1"/>
</worksheet>
</file>

<file path=xl/worksheets/sheet21.xml><?xml version="1.0" encoding="utf-8"?>
<worksheet xmlns="http://schemas.openxmlformats.org/spreadsheetml/2006/main" xmlns:r="http://schemas.openxmlformats.org/officeDocument/2006/relationships">
  <dimension ref="A1:V63"/>
  <sheetViews>
    <sheetView view="pageBreakPreview" topLeftCell="A34" zoomScale="86" zoomScaleNormal="110" zoomScaleSheetLayoutView="86" workbookViewId="0">
      <selection activeCell="M62" sqref="M62"/>
    </sheetView>
  </sheetViews>
  <sheetFormatPr defaultColWidth="8.85546875" defaultRowHeight="12.75"/>
  <cols>
    <col min="1" max="1" width="29.85546875" style="2" customWidth="1"/>
    <col min="2" max="2" width="12.5703125" style="2" customWidth="1"/>
    <col min="3" max="6" width="9.7109375" style="2" customWidth="1"/>
    <col min="7" max="7" width="12.140625" style="2" customWidth="1"/>
    <col min="8" max="11" width="9.7109375" style="2" customWidth="1"/>
    <col min="12" max="16384" width="8.85546875" style="2"/>
  </cols>
  <sheetData>
    <row r="1" spans="1:19" ht="25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>
      <c r="A3" s="278" t="s">
        <v>17</v>
      </c>
      <c r="B3" s="278"/>
      <c r="H3" s="282"/>
      <c r="I3" s="282"/>
      <c r="J3" s="283"/>
      <c r="K3" s="283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83</v>
      </c>
      <c r="I5" s="275"/>
      <c r="J5" s="275"/>
      <c r="K5" s="275"/>
    </row>
    <row r="6" spans="1:19">
      <c r="E6" s="2" t="s">
        <v>209</v>
      </c>
    </row>
    <row r="7" spans="1:19" s="1" customFormat="1" ht="52.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2.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5.5">
      <c r="A9" s="90" t="s">
        <v>153</v>
      </c>
      <c r="B9" s="98">
        <v>155</v>
      </c>
      <c r="C9" s="199"/>
      <c r="D9" s="94"/>
      <c r="E9" s="101">
        <v>250</v>
      </c>
      <c r="F9" s="94"/>
      <c r="G9" s="112">
        <f>SUM(G10:G13)</f>
        <v>11.179690000000001</v>
      </c>
      <c r="H9" s="93">
        <v>6.76</v>
      </c>
      <c r="I9" s="102">
        <v>11.43</v>
      </c>
      <c r="J9" s="93">
        <v>21.61</v>
      </c>
      <c r="K9" s="102">
        <v>216</v>
      </c>
      <c r="L9" s="102">
        <v>0.05</v>
      </c>
      <c r="M9" s="102">
        <v>4.8</v>
      </c>
      <c r="N9" s="102"/>
      <c r="O9" s="102"/>
      <c r="P9" s="102">
        <v>14</v>
      </c>
      <c r="Q9" s="102">
        <v>0.8</v>
      </c>
      <c r="R9" s="102">
        <v>15</v>
      </c>
      <c r="S9" s="102">
        <v>0.5</v>
      </c>
    </row>
    <row r="10" spans="1:19" ht="15" customHeight="1">
      <c r="A10" s="147" t="s">
        <v>58</v>
      </c>
      <c r="B10" s="98">
        <v>155</v>
      </c>
      <c r="C10" s="200">
        <v>125</v>
      </c>
      <c r="D10" s="52">
        <f>B10*C10/1000</f>
        <v>19.375</v>
      </c>
      <c r="E10" s="7"/>
      <c r="F10" s="53">
        <v>67.569999999999993</v>
      </c>
      <c r="G10" s="22">
        <f>C10*F10/1000</f>
        <v>8.4462499999999991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155</v>
      </c>
      <c r="C11" s="200">
        <v>2</v>
      </c>
      <c r="D11" s="52">
        <f t="shared" ref="D11:D53" si="0">B11*C11/1000</f>
        <v>0.31</v>
      </c>
      <c r="E11" s="7"/>
      <c r="F11" s="53">
        <v>606.97</v>
      </c>
      <c r="G11" s="22">
        <f t="shared" ref="G11:G19" si="1">C11*F11/1000</f>
        <v>1.21394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s="35" customFormat="1" ht="15" customHeight="1">
      <c r="A12" s="147" t="s">
        <v>278</v>
      </c>
      <c r="B12" s="98">
        <v>155</v>
      </c>
      <c r="C12" s="200">
        <v>35</v>
      </c>
      <c r="D12" s="52">
        <f t="shared" si="0"/>
        <v>5.4249999999999998</v>
      </c>
      <c r="E12" s="7"/>
      <c r="F12" s="53">
        <v>42.5</v>
      </c>
      <c r="G12" s="22">
        <f t="shared" si="1"/>
        <v>1.4875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85" t="s">
        <v>19</v>
      </c>
      <c r="B13" s="98">
        <v>155</v>
      </c>
      <c r="C13" s="198">
        <v>2</v>
      </c>
      <c r="D13" s="4">
        <f t="shared" si="0"/>
        <v>0.31</v>
      </c>
      <c r="E13" s="6"/>
      <c r="F13" s="88">
        <v>16</v>
      </c>
      <c r="G13" s="22">
        <f t="shared" si="1"/>
        <v>3.2000000000000001E-2</v>
      </c>
      <c r="H13" s="88"/>
      <c r="I13" s="8"/>
      <c r="J13" s="88"/>
      <c r="K13" s="8"/>
      <c r="L13" s="8"/>
      <c r="M13" s="8"/>
      <c r="N13" s="8"/>
      <c r="O13" s="8"/>
      <c r="P13" s="8"/>
      <c r="Q13" s="8"/>
      <c r="R13" s="8"/>
      <c r="S13" s="8"/>
    </row>
    <row r="14" spans="1:19" s="103" customFormat="1" ht="15" customHeight="1">
      <c r="A14" s="97" t="s">
        <v>277</v>
      </c>
      <c r="B14" s="98">
        <v>155</v>
      </c>
      <c r="C14" s="108"/>
      <c r="D14" s="94"/>
      <c r="E14" s="101">
        <v>35</v>
      </c>
      <c r="F14" s="93"/>
      <c r="G14" s="182">
        <f>G15</f>
        <v>3.3180000000000001</v>
      </c>
      <c r="H14" s="93">
        <v>1.7</v>
      </c>
      <c r="I14" s="102">
        <v>2.2599999999999998</v>
      </c>
      <c r="J14" s="93">
        <v>3.08</v>
      </c>
      <c r="K14" s="102">
        <v>50</v>
      </c>
      <c r="L14" s="102">
        <v>0.02</v>
      </c>
      <c r="M14" s="102"/>
      <c r="N14" s="102">
        <v>13</v>
      </c>
      <c r="O14" s="102">
        <v>0.26</v>
      </c>
      <c r="P14" s="102">
        <v>8.1999999999999993</v>
      </c>
      <c r="Q14" s="102">
        <v>17.399999999999999</v>
      </c>
      <c r="R14" s="102">
        <v>3</v>
      </c>
      <c r="S14" s="102">
        <v>0.2</v>
      </c>
    </row>
    <row r="15" spans="1:19" s="103" customFormat="1" ht="15" customHeight="1">
      <c r="A15" s="10" t="s">
        <v>277</v>
      </c>
      <c r="B15" s="98">
        <v>155</v>
      </c>
      <c r="C15" s="9">
        <v>35</v>
      </c>
      <c r="D15" s="4">
        <f t="shared" si="0"/>
        <v>5.4249999999999998</v>
      </c>
      <c r="E15" s="6"/>
      <c r="F15" s="88">
        <v>94.8</v>
      </c>
      <c r="G15" s="51">
        <f t="shared" si="1"/>
        <v>3.3180000000000001</v>
      </c>
      <c r="H15" s="88"/>
      <c r="I15" s="8"/>
      <c r="J15" s="88"/>
      <c r="K15" s="8"/>
      <c r="L15" s="8"/>
      <c r="M15" s="8"/>
      <c r="N15" s="8"/>
      <c r="O15" s="8"/>
      <c r="P15" s="8"/>
      <c r="Q15" s="8"/>
      <c r="R15" s="8"/>
      <c r="S15" s="8"/>
    </row>
    <row r="16" spans="1:19" s="103" customFormat="1" ht="15" customHeight="1">
      <c r="A16" s="97" t="s">
        <v>60</v>
      </c>
      <c r="B16" s="98">
        <v>155</v>
      </c>
      <c r="C16" s="108"/>
      <c r="D16" s="94"/>
      <c r="E16" s="101">
        <v>200</v>
      </c>
      <c r="F16" s="93"/>
      <c r="G16" s="81">
        <f>G17</f>
        <v>2.72</v>
      </c>
      <c r="H16" s="93">
        <v>0.44</v>
      </c>
      <c r="I16" s="102">
        <v>7.0000000000000007E-2</v>
      </c>
      <c r="J16" s="93">
        <v>34.28</v>
      </c>
      <c r="K16" s="102">
        <v>139.51</v>
      </c>
      <c r="L16" s="112"/>
      <c r="M16" s="112">
        <v>80</v>
      </c>
      <c r="N16" s="112"/>
      <c r="O16" s="112">
        <v>0.18</v>
      </c>
      <c r="P16" s="112">
        <v>8.1999999999999993</v>
      </c>
      <c r="Q16" s="112">
        <v>6.42</v>
      </c>
      <c r="R16" s="112">
        <v>0.96</v>
      </c>
      <c r="S16" s="112">
        <v>0.28000000000000003</v>
      </c>
    </row>
    <row r="17" spans="1:19" s="103" customFormat="1" ht="15" customHeight="1">
      <c r="A17" s="10" t="s">
        <v>60</v>
      </c>
      <c r="B17" s="98">
        <v>155</v>
      </c>
      <c r="C17" s="9">
        <v>32</v>
      </c>
      <c r="D17" s="4">
        <f t="shared" si="0"/>
        <v>4.96</v>
      </c>
      <c r="E17" s="6"/>
      <c r="F17" s="88">
        <v>85</v>
      </c>
      <c r="G17" s="8">
        <f t="shared" si="1"/>
        <v>2.72</v>
      </c>
      <c r="H17" s="88"/>
      <c r="I17" s="8"/>
      <c r="J17" s="88"/>
      <c r="K17" s="8"/>
      <c r="L17" s="8"/>
      <c r="M17" s="8"/>
      <c r="N17" s="8"/>
      <c r="O17" s="8"/>
      <c r="P17" s="8"/>
      <c r="Q17" s="8"/>
      <c r="R17" s="8"/>
      <c r="S17" s="8"/>
    </row>
    <row r="18" spans="1:19" s="103" customFormat="1" ht="15" customHeight="1">
      <c r="A18" s="97" t="s">
        <v>139</v>
      </c>
      <c r="B18" s="98">
        <v>155</v>
      </c>
      <c r="C18" s="108"/>
      <c r="D18" s="94"/>
      <c r="E18" s="101">
        <v>120</v>
      </c>
      <c r="F18" s="93"/>
      <c r="G18" s="81">
        <f>G19</f>
        <v>4.92</v>
      </c>
      <c r="H18" s="101">
        <v>12.18</v>
      </c>
      <c r="I18" s="101">
        <v>3.17</v>
      </c>
      <c r="J18" s="101">
        <v>28.5</v>
      </c>
      <c r="K18" s="102">
        <v>233.8</v>
      </c>
      <c r="L18" s="102">
        <v>0.05</v>
      </c>
      <c r="M18" s="102"/>
      <c r="N18" s="102"/>
      <c r="O18" s="102">
        <v>0.65</v>
      </c>
      <c r="P18" s="102">
        <v>11.5</v>
      </c>
      <c r="Q18" s="102">
        <v>43.5</v>
      </c>
      <c r="R18" s="102">
        <v>16.5</v>
      </c>
      <c r="S18" s="102">
        <v>0.55000000000000004</v>
      </c>
    </row>
    <row r="19" spans="1:19" s="35" customFormat="1" ht="15" customHeight="1">
      <c r="A19" s="10" t="s">
        <v>139</v>
      </c>
      <c r="B19" s="98">
        <v>155</v>
      </c>
      <c r="C19" s="9">
        <v>120</v>
      </c>
      <c r="D19" s="4">
        <f t="shared" si="0"/>
        <v>18.600000000000001</v>
      </c>
      <c r="E19" s="6"/>
      <c r="F19" s="88">
        <v>41</v>
      </c>
      <c r="G19" s="8">
        <f t="shared" si="1"/>
        <v>4.92</v>
      </c>
      <c r="H19" s="88"/>
      <c r="I19" s="8"/>
      <c r="J19" s="88"/>
      <c r="K19" s="8"/>
      <c r="L19" s="8"/>
      <c r="M19" s="8"/>
      <c r="N19" s="8"/>
      <c r="O19" s="8"/>
      <c r="P19" s="8"/>
      <c r="Q19" s="8"/>
      <c r="R19" s="8"/>
      <c r="S19" s="8"/>
    </row>
    <row r="20" spans="1:19" s="103" customFormat="1" ht="20.25" customHeight="1">
      <c r="A20" s="161"/>
      <c r="B20" s="162"/>
      <c r="C20" s="177"/>
      <c r="D20" s="164"/>
      <c r="E20" s="165"/>
      <c r="F20" s="186"/>
      <c r="G20" s="165"/>
      <c r="H20" s="23">
        <f>SUM(H8:H19)</f>
        <v>21.08</v>
      </c>
      <c r="I20" s="23">
        <f>SUM(I8:I19)</f>
        <v>16.93</v>
      </c>
      <c r="J20" s="23">
        <f>SUM(J8:J19)</f>
        <v>87.47</v>
      </c>
      <c r="K20" s="23">
        <f>SUM(K8:K19)</f>
        <v>639.30999999999995</v>
      </c>
      <c r="L20" s="23">
        <f t="shared" ref="L20:S20" si="2">SUM(L8:L19)</f>
        <v>0.12000000000000001</v>
      </c>
      <c r="M20" s="23">
        <f t="shared" si="2"/>
        <v>84.8</v>
      </c>
      <c r="N20" s="23">
        <f t="shared" si="2"/>
        <v>13</v>
      </c>
      <c r="O20" s="23">
        <f t="shared" si="2"/>
        <v>1.0900000000000001</v>
      </c>
      <c r="P20" s="23">
        <f t="shared" si="2"/>
        <v>41.9</v>
      </c>
      <c r="Q20" s="23">
        <f t="shared" si="2"/>
        <v>68.12</v>
      </c>
      <c r="R20" s="23">
        <f t="shared" si="2"/>
        <v>35.46</v>
      </c>
      <c r="S20" s="23">
        <f t="shared" si="2"/>
        <v>1.53</v>
      </c>
    </row>
    <row r="21" spans="1:19" ht="22.5" customHeight="1">
      <c r="A21" s="132" t="s">
        <v>12</v>
      </c>
      <c r="B21" s="133">
        <v>155</v>
      </c>
      <c r="C21" s="134"/>
      <c r="D21" s="156"/>
      <c r="E21" s="134"/>
      <c r="F21" s="156"/>
      <c r="G21" s="134"/>
      <c r="H21" s="134"/>
      <c r="I21" s="134"/>
      <c r="J21" s="134"/>
      <c r="K21" s="135"/>
      <c r="L21" s="135"/>
      <c r="M21" s="135"/>
      <c r="N21" s="135"/>
      <c r="O21" s="135"/>
      <c r="P21" s="135"/>
      <c r="Q21" s="135"/>
      <c r="R21" s="135"/>
      <c r="S21" s="135"/>
    </row>
    <row r="22" spans="1:19" ht="15" customHeight="1">
      <c r="A22" s="90" t="s">
        <v>171</v>
      </c>
      <c r="B22" s="98">
        <v>155</v>
      </c>
      <c r="C22" s="202"/>
      <c r="D22" s="94"/>
      <c r="E22" s="101" t="s">
        <v>129</v>
      </c>
      <c r="F22" s="93"/>
      <c r="G22" s="102">
        <f>SUM(G23:G28)</f>
        <v>10.1462</v>
      </c>
      <c r="H22" s="112">
        <v>13.44</v>
      </c>
      <c r="I22" s="112">
        <v>50</v>
      </c>
      <c r="J22" s="112">
        <v>15.8</v>
      </c>
      <c r="K22" s="112">
        <v>164</v>
      </c>
      <c r="L22" s="102">
        <v>0.24</v>
      </c>
      <c r="M22" s="102">
        <v>14.4</v>
      </c>
      <c r="N22" s="102"/>
      <c r="O22" s="102">
        <v>1.53</v>
      </c>
      <c r="P22" s="102">
        <v>20.46</v>
      </c>
      <c r="Q22" s="102">
        <v>91.92</v>
      </c>
      <c r="R22" s="102">
        <v>37.29</v>
      </c>
      <c r="S22" s="102">
        <v>1.41</v>
      </c>
    </row>
    <row r="23" spans="1:19" ht="15" customHeight="1">
      <c r="A23" s="147" t="s">
        <v>27</v>
      </c>
      <c r="B23" s="98">
        <v>155</v>
      </c>
      <c r="C23" s="200">
        <v>100</v>
      </c>
      <c r="D23" s="52">
        <f t="shared" ref="D23:D28" si="3">B23*C23/1000</f>
        <v>15.5</v>
      </c>
      <c r="E23" s="7"/>
      <c r="F23" s="53">
        <v>16.899999999999999</v>
      </c>
      <c r="G23" s="22">
        <f>C23*F23/1000</f>
        <v>1.6899999999999997</v>
      </c>
      <c r="H23" s="53"/>
      <c r="I23" s="22"/>
      <c r="J23" s="53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15" customHeight="1">
      <c r="A24" s="147" t="s">
        <v>36</v>
      </c>
      <c r="B24" s="98">
        <v>155</v>
      </c>
      <c r="C24" s="200">
        <v>12</v>
      </c>
      <c r="D24" s="52">
        <f t="shared" si="3"/>
        <v>1.86</v>
      </c>
      <c r="E24" s="7"/>
      <c r="F24" s="53">
        <v>24</v>
      </c>
      <c r="G24" s="22">
        <f t="shared" ref="G24:G28" si="4">C24*F24/1000</f>
        <v>0.28799999999999998</v>
      </c>
      <c r="H24" s="53"/>
      <c r="I24" s="22"/>
      <c r="J24" s="53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147" t="s">
        <v>133</v>
      </c>
      <c r="B25" s="98">
        <v>155</v>
      </c>
      <c r="C25" s="200">
        <v>46</v>
      </c>
      <c r="D25" s="52">
        <f t="shared" si="3"/>
        <v>7.13</v>
      </c>
      <c r="E25" s="7"/>
      <c r="F25" s="53">
        <v>163</v>
      </c>
      <c r="G25" s="22">
        <f t="shared" si="4"/>
        <v>7.4980000000000002</v>
      </c>
      <c r="H25" s="53"/>
      <c r="I25" s="22"/>
      <c r="J25" s="53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15" customHeight="1">
      <c r="A26" s="147" t="s">
        <v>28</v>
      </c>
      <c r="B26" s="98">
        <v>155</v>
      </c>
      <c r="C26" s="200">
        <v>13</v>
      </c>
      <c r="D26" s="52">
        <f t="shared" si="3"/>
        <v>2.0150000000000001</v>
      </c>
      <c r="E26" s="7"/>
      <c r="F26" s="53">
        <v>22.4</v>
      </c>
      <c r="G26" s="22">
        <f t="shared" si="4"/>
        <v>0.29120000000000001</v>
      </c>
      <c r="H26" s="53"/>
      <c r="I26" s="22"/>
      <c r="J26" s="53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47" t="s">
        <v>19</v>
      </c>
      <c r="B27" s="98">
        <v>155</v>
      </c>
      <c r="C27" s="200">
        <v>2</v>
      </c>
      <c r="D27" s="52">
        <f t="shared" si="3"/>
        <v>0.31</v>
      </c>
      <c r="E27" s="7"/>
      <c r="F27" s="53">
        <v>14</v>
      </c>
      <c r="G27" s="22">
        <f t="shared" si="4"/>
        <v>2.8000000000000001E-2</v>
      </c>
      <c r="H27" s="53"/>
      <c r="I27" s="22"/>
      <c r="J27" s="53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85" t="s">
        <v>25</v>
      </c>
      <c r="B28" s="98">
        <v>155</v>
      </c>
      <c r="C28" s="198">
        <v>3</v>
      </c>
      <c r="D28" s="4">
        <f t="shared" si="3"/>
        <v>0.46500000000000002</v>
      </c>
      <c r="E28" s="6"/>
      <c r="F28" s="88">
        <v>117</v>
      </c>
      <c r="G28" s="22">
        <f t="shared" si="4"/>
        <v>0.35099999999999998</v>
      </c>
      <c r="H28" s="88"/>
      <c r="I28" s="8"/>
      <c r="J28" s="88"/>
      <c r="K28" s="8"/>
      <c r="L28" s="8"/>
      <c r="M28" s="8"/>
      <c r="N28" s="8"/>
      <c r="O28" s="8"/>
      <c r="P28" s="8"/>
      <c r="Q28" s="8"/>
      <c r="R28" s="8"/>
      <c r="S28" s="8"/>
    </row>
    <row r="29" spans="1:19" ht="15" customHeight="1">
      <c r="A29" s="90" t="s">
        <v>115</v>
      </c>
      <c r="B29" s="98">
        <v>155</v>
      </c>
      <c r="C29" s="202"/>
      <c r="D29" s="94"/>
      <c r="E29" s="101" t="s">
        <v>169</v>
      </c>
      <c r="F29" s="93"/>
      <c r="G29" s="102">
        <f>SUM(G30:G34)</f>
        <v>39.614849999999997</v>
      </c>
      <c r="H29" s="93">
        <v>13.83</v>
      </c>
      <c r="I29" s="102">
        <v>28.63</v>
      </c>
      <c r="J29" s="93">
        <v>103.2</v>
      </c>
      <c r="K29" s="102">
        <v>341</v>
      </c>
      <c r="L29" s="102">
        <v>0.1</v>
      </c>
      <c r="M29" s="102" t="s">
        <v>247</v>
      </c>
      <c r="N29" s="102">
        <v>5.83</v>
      </c>
      <c r="O29" s="102">
        <v>1.17</v>
      </c>
      <c r="P29" s="102">
        <v>43.17</v>
      </c>
      <c r="Q29" s="102">
        <v>175</v>
      </c>
      <c r="R29" s="102">
        <v>33.33</v>
      </c>
      <c r="S29" s="102">
        <v>2.33</v>
      </c>
    </row>
    <row r="30" spans="1:19" ht="15" customHeight="1">
      <c r="A30" s="147" t="s">
        <v>29</v>
      </c>
      <c r="B30" s="98">
        <v>155</v>
      </c>
      <c r="C30" s="200">
        <v>95</v>
      </c>
      <c r="D30" s="52">
        <f t="shared" ref="D30:D34" si="5">B30*C30/1000</f>
        <v>14.725</v>
      </c>
      <c r="E30" s="7"/>
      <c r="F30" s="53">
        <v>370</v>
      </c>
      <c r="G30" s="22">
        <f>C30*F30/1000</f>
        <v>35.15</v>
      </c>
      <c r="H30" s="53"/>
      <c r="I30" s="22"/>
      <c r="J30" s="53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15" customHeight="1">
      <c r="A31" s="147" t="s">
        <v>170</v>
      </c>
      <c r="B31" s="98">
        <v>155</v>
      </c>
      <c r="C31" s="200">
        <v>4</v>
      </c>
      <c r="D31" s="52">
        <f t="shared" si="5"/>
        <v>0.62</v>
      </c>
      <c r="E31" s="7"/>
      <c r="F31" s="53">
        <v>7</v>
      </c>
      <c r="G31" s="22">
        <f>C31*F31/40</f>
        <v>0.7</v>
      </c>
      <c r="H31" s="53"/>
      <c r="I31" s="22"/>
      <c r="J31" s="53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15" customHeight="1">
      <c r="A32" s="147" t="s">
        <v>41</v>
      </c>
      <c r="B32" s="98">
        <v>155</v>
      </c>
      <c r="C32" s="200">
        <v>5</v>
      </c>
      <c r="D32" s="52">
        <f t="shared" si="5"/>
        <v>0.77500000000000002</v>
      </c>
      <c r="E32" s="7"/>
      <c r="F32" s="53">
        <v>606.97</v>
      </c>
      <c r="G32" s="22">
        <f t="shared" ref="G32:G34" si="6">C32*F32/1000</f>
        <v>3.0348500000000005</v>
      </c>
      <c r="H32" s="53"/>
      <c r="I32" s="22"/>
      <c r="J32" s="53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19</v>
      </c>
      <c r="B33" s="98">
        <v>155</v>
      </c>
      <c r="C33" s="200">
        <v>2</v>
      </c>
      <c r="D33" s="52">
        <f t="shared" si="5"/>
        <v>0.31</v>
      </c>
      <c r="E33" s="7"/>
      <c r="F33" s="53">
        <v>14</v>
      </c>
      <c r="G33" s="22">
        <f t="shared" si="6"/>
        <v>2.8000000000000001E-2</v>
      </c>
      <c r="H33" s="53"/>
      <c r="I33" s="22"/>
      <c r="J33" s="53"/>
      <c r="K33" s="22"/>
      <c r="L33" s="22"/>
      <c r="M33" s="22"/>
      <c r="N33" s="22"/>
      <c r="O33" s="22"/>
      <c r="P33" s="22"/>
      <c r="Q33" s="22"/>
      <c r="R33" s="22"/>
      <c r="S33" s="22"/>
    </row>
    <row r="34" spans="1:19" ht="15" customHeight="1">
      <c r="A34" s="85" t="s">
        <v>25</v>
      </c>
      <c r="B34" s="98">
        <v>155</v>
      </c>
      <c r="C34" s="198">
        <v>6</v>
      </c>
      <c r="D34" s="4">
        <f t="shared" si="5"/>
        <v>0.93</v>
      </c>
      <c r="E34" s="6"/>
      <c r="F34" s="88">
        <v>117</v>
      </c>
      <c r="G34" s="22">
        <f t="shared" si="6"/>
        <v>0.70199999999999996</v>
      </c>
      <c r="H34" s="88"/>
      <c r="I34" s="8"/>
      <c r="J34" s="88"/>
      <c r="K34" s="8"/>
      <c r="L34" s="8"/>
      <c r="M34" s="8"/>
      <c r="N34" s="8"/>
      <c r="O34" s="8"/>
      <c r="P34" s="8"/>
      <c r="Q34" s="8"/>
      <c r="R34" s="8"/>
      <c r="S34" s="8"/>
    </row>
    <row r="35" spans="1:19" ht="15" customHeight="1">
      <c r="A35" s="117" t="s">
        <v>63</v>
      </c>
      <c r="B35" s="98">
        <v>155</v>
      </c>
      <c r="C35" s="203"/>
      <c r="D35" s="112"/>
      <c r="E35" s="114">
        <v>200</v>
      </c>
      <c r="F35" s="114"/>
      <c r="G35" s="112">
        <f>SUM(G36:G39)</f>
        <v>8.3518299999999996</v>
      </c>
      <c r="H35" s="112">
        <v>3.08</v>
      </c>
      <c r="I35" s="118">
        <v>2.33</v>
      </c>
      <c r="J35" s="112">
        <v>19.13</v>
      </c>
      <c r="K35" s="112">
        <v>109.73</v>
      </c>
      <c r="L35" s="112">
        <v>1.1599999999999999</v>
      </c>
      <c r="M35" s="112">
        <v>3.75</v>
      </c>
      <c r="N35" s="112">
        <v>33.15</v>
      </c>
      <c r="O35" s="112">
        <v>0.15</v>
      </c>
      <c r="P35" s="112">
        <v>38.25</v>
      </c>
      <c r="Q35" s="112">
        <v>76.95</v>
      </c>
      <c r="R35" s="112">
        <v>26.7</v>
      </c>
      <c r="S35" s="112">
        <v>0.86</v>
      </c>
    </row>
    <row r="36" spans="1:19" ht="15" customHeight="1">
      <c r="A36" s="59" t="s">
        <v>27</v>
      </c>
      <c r="B36" s="98">
        <v>155</v>
      </c>
      <c r="C36" s="194">
        <v>217</v>
      </c>
      <c r="D36" s="69">
        <f t="shared" ref="D36:D39" si="7">B36*C36/1000</f>
        <v>33.634999999999998</v>
      </c>
      <c r="E36" s="72"/>
      <c r="F36" s="69">
        <v>16.899999999999999</v>
      </c>
      <c r="G36" s="22">
        <f>C36*F36/1000</f>
        <v>3.6672999999999996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59" t="s">
        <v>41</v>
      </c>
      <c r="B37" s="98">
        <v>155</v>
      </c>
      <c r="C37" s="194">
        <v>5</v>
      </c>
      <c r="D37" s="69">
        <f t="shared" si="7"/>
        <v>0.77500000000000002</v>
      </c>
      <c r="E37" s="72"/>
      <c r="F37" s="69">
        <v>606.97</v>
      </c>
      <c r="G37" s="22">
        <f t="shared" ref="G37:G39" si="8">C37*F37/1000</f>
        <v>3.0348500000000005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19</v>
      </c>
      <c r="B38" s="98">
        <v>155</v>
      </c>
      <c r="C38" s="194">
        <v>2</v>
      </c>
      <c r="D38" s="69">
        <f t="shared" si="7"/>
        <v>0.31</v>
      </c>
      <c r="E38" s="72"/>
      <c r="F38" s="69">
        <v>14</v>
      </c>
      <c r="G38" s="22">
        <f t="shared" si="8"/>
        <v>2.8000000000000001E-2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61" t="s">
        <v>58</v>
      </c>
      <c r="B39" s="98">
        <v>155</v>
      </c>
      <c r="C39" s="195">
        <v>24</v>
      </c>
      <c r="D39" s="70">
        <f t="shared" si="7"/>
        <v>3.72</v>
      </c>
      <c r="E39" s="73"/>
      <c r="F39" s="70">
        <v>67.569999999999993</v>
      </c>
      <c r="G39" s="22">
        <f t="shared" si="8"/>
        <v>1.6216799999999998</v>
      </c>
      <c r="H39" s="70"/>
      <c r="I39" s="70"/>
      <c r="J39" s="70"/>
      <c r="K39" s="70"/>
      <c r="L39" s="70"/>
      <c r="M39" s="70"/>
      <c r="N39" s="70"/>
      <c r="O39" s="70"/>
      <c r="P39" s="70"/>
      <c r="Q39" s="70"/>
      <c r="R39" s="70"/>
      <c r="S39" s="70"/>
    </row>
    <row r="40" spans="1:19" ht="15" customHeight="1">
      <c r="A40" s="97" t="s">
        <v>116</v>
      </c>
      <c r="B40" s="98">
        <v>155</v>
      </c>
      <c r="C40" s="108"/>
      <c r="D40" s="94"/>
      <c r="E40" s="101">
        <v>200</v>
      </c>
      <c r="F40" s="93"/>
      <c r="G40" s="102">
        <f>G41+G42+G43</f>
        <v>4.2562110000000004</v>
      </c>
      <c r="H40" s="93">
        <v>0.16</v>
      </c>
      <c r="I40" s="102">
        <v>0.16</v>
      </c>
      <c r="J40" s="93">
        <v>23.56</v>
      </c>
      <c r="K40" s="102">
        <v>114.6</v>
      </c>
      <c r="L40" s="102">
        <v>0.01</v>
      </c>
      <c r="M40" s="102">
        <v>1.8</v>
      </c>
      <c r="N40" s="102"/>
      <c r="O40" s="102"/>
      <c r="P40" s="102">
        <v>6.4</v>
      </c>
      <c r="Q40" s="102">
        <v>4.4000000000000004</v>
      </c>
      <c r="R40" s="102">
        <v>3.6</v>
      </c>
      <c r="S40" s="102">
        <v>0.18</v>
      </c>
    </row>
    <row r="41" spans="1:19" ht="15" customHeight="1">
      <c r="A41" s="11" t="s">
        <v>98</v>
      </c>
      <c r="B41" s="98">
        <v>155</v>
      </c>
      <c r="C41" s="12">
        <v>45</v>
      </c>
      <c r="D41" s="52">
        <f t="shared" ref="D41:D43" si="9">B41*C41/1000</f>
        <v>6.9749999999999996</v>
      </c>
      <c r="E41" s="7"/>
      <c r="F41" s="53">
        <v>67.900000000000006</v>
      </c>
      <c r="G41" s="22">
        <f t="shared" ref="G41:G43" si="10">C41*F41/1000</f>
        <v>3.0555000000000003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11" t="s">
        <v>22</v>
      </c>
      <c r="B42" s="98">
        <v>155</v>
      </c>
      <c r="C42" s="12">
        <v>24</v>
      </c>
      <c r="D42" s="52">
        <f t="shared" si="9"/>
        <v>3.72</v>
      </c>
      <c r="E42" s="7"/>
      <c r="F42" s="53">
        <v>50</v>
      </c>
      <c r="G42" s="22">
        <f t="shared" si="10"/>
        <v>1.2</v>
      </c>
      <c r="H42" s="53"/>
      <c r="I42" s="22"/>
      <c r="J42" s="53"/>
      <c r="K42" s="22"/>
      <c r="L42" s="22"/>
      <c r="M42" s="22"/>
      <c r="N42" s="22"/>
      <c r="O42" s="22"/>
      <c r="P42" s="22"/>
      <c r="Q42" s="22"/>
      <c r="R42" s="22"/>
      <c r="S42" s="22"/>
    </row>
    <row r="43" spans="1:19" ht="15" customHeight="1">
      <c r="A43" s="10" t="s">
        <v>34</v>
      </c>
      <c r="B43" s="98">
        <v>155</v>
      </c>
      <c r="C43" s="9">
        <v>2E-3</v>
      </c>
      <c r="D43" s="4">
        <f t="shared" si="9"/>
        <v>3.1E-4</v>
      </c>
      <c r="E43" s="6"/>
      <c r="F43" s="88">
        <v>355.5</v>
      </c>
      <c r="G43" s="22">
        <f t="shared" si="10"/>
        <v>7.1099999999999994E-4</v>
      </c>
      <c r="H43" s="88"/>
      <c r="I43" s="8"/>
      <c r="J43" s="88"/>
      <c r="K43" s="8"/>
      <c r="L43" s="8"/>
      <c r="M43" s="8"/>
      <c r="N43" s="8"/>
      <c r="O43" s="8"/>
      <c r="P43" s="8"/>
      <c r="Q43" s="8"/>
      <c r="R43" s="8"/>
      <c r="S43" s="8"/>
    </row>
    <row r="44" spans="1:19" s="103" customFormat="1">
      <c r="A44" s="97" t="s">
        <v>90</v>
      </c>
      <c r="B44" s="98">
        <v>155</v>
      </c>
      <c r="C44" s="108"/>
      <c r="D44" s="94"/>
      <c r="E44" s="101">
        <v>75</v>
      </c>
      <c r="F44" s="93"/>
      <c r="G44" s="102">
        <f>SUM(G45:G51)</f>
        <v>8.1077999999999992</v>
      </c>
      <c r="H44" s="93">
        <v>0.75</v>
      </c>
      <c r="I44" s="102">
        <v>6.02</v>
      </c>
      <c r="J44" s="93">
        <v>1.71</v>
      </c>
      <c r="K44" s="102">
        <v>66.599999999999994</v>
      </c>
      <c r="L44" s="102" t="s">
        <v>249</v>
      </c>
      <c r="M44" s="102"/>
      <c r="N44" s="102"/>
      <c r="O44" s="102"/>
      <c r="P44" s="102">
        <v>29</v>
      </c>
      <c r="Q44" s="102">
        <v>90</v>
      </c>
      <c r="R44" s="102"/>
      <c r="S44" s="102"/>
    </row>
    <row r="45" spans="1:19" s="35" customFormat="1" ht="15" customHeight="1">
      <c r="A45" s="11" t="s">
        <v>78</v>
      </c>
      <c r="B45" s="98">
        <v>155</v>
      </c>
      <c r="C45" s="12">
        <v>42</v>
      </c>
      <c r="D45" s="52">
        <f t="shared" si="0"/>
        <v>6.51</v>
      </c>
      <c r="E45" s="7"/>
      <c r="F45" s="53">
        <v>24</v>
      </c>
      <c r="G45" s="22">
        <f>C45*F45/1000</f>
        <v>1.008</v>
      </c>
      <c r="H45" s="53"/>
      <c r="I45" s="22"/>
      <c r="J45" s="53"/>
      <c r="K45" s="22"/>
      <c r="L45" s="22"/>
      <c r="M45" s="22"/>
      <c r="N45" s="22"/>
      <c r="O45" s="22"/>
      <c r="P45" s="22"/>
      <c r="Q45" s="22"/>
      <c r="R45" s="22"/>
      <c r="S45" s="22"/>
    </row>
    <row r="46" spans="1:19" ht="15" customHeight="1">
      <c r="A46" s="11" t="s">
        <v>22</v>
      </c>
      <c r="B46" s="98">
        <v>155</v>
      </c>
      <c r="C46" s="12">
        <v>12</v>
      </c>
      <c r="D46" s="52">
        <f t="shared" si="0"/>
        <v>1.86</v>
      </c>
      <c r="E46" s="7"/>
      <c r="F46" s="53">
        <v>50</v>
      </c>
      <c r="G46" s="22">
        <f t="shared" ref="G46:G51" si="11">C46*F46/1000</f>
        <v>0.6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ht="15" customHeight="1">
      <c r="A47" s="11" t="s">
        <v>41</v>
      </c>
      <c r="B47" s="98">
        <v>155</v>
      </c>
      <c r="C47" s="12">
        <v>11</v>
      </c>
      <c r="D47" s="53">
        <f t="shared" si="0"/>
        <v>1.7050000000000001</v>
      </c>
      <c r="E47" s="7"/>
      <c r="F47" s="53">
        <v>450</v>
      </c>
      <c r="G47" s="22">
        <f t="shared" si="11"/>
        <v>4.95</v>
      </c>
      <c r="H47" s="53"/>
      <c r="I47" s="22"/>
      <c r="J47" s="53"/>
      <c r="K47" s="22"/>
      <c r="L47" s="22"/>
      <c r="M47" s="22"/>
      <c r="N47" s="22"/>
      <c r="O47" s="22"/>
      <c r="P47" s="22"/>
      <c r="Q47" s="22"/>
      <c r="R47" s="22"/>
      <c r="S47" s="22"/>
    </row>
    <row r="48" spans="1:19" ht="15" customHeight="1">
      <c r="A48" s="11" t="s">
        <v>167</v>
      </c>
      <c r="B48" s="98">
        <v>155</v>
      </c>
      <c r="C48" s="12">
        <v>6</v>
      </c>
      <c r="D48" s="53">
        <f t="shared" si="0"/>
        <v>0.93</v>
      </c>
      <c r="E48" s="7"/>
      <c r="F48" s="53">
        <v>5.7</v>
      </c>
      <c r="G48" s="22">
        <f>C48*F48/40</f>
        <v>0.85500000000000009</v>
      </c>
      <c r="H48" s="53"/>
      <c r="I48" s="22"/>
      <c r="J48" s="53"/>
      <c r="K48" s="22"/>
      <c r="L48" s="22"/>
      <c r="M48" s="22"/>
      <c r="N48" s="22"/>
      <c r="O48" s="22"/>
      <c r="P48" s="22"/>
      <c r="Q48" s="22"/>
      <c r="R48" s="22"/>
      <c r="S48" s="22"/>
    </row>
    <row r="49" spans="1:22" ht="15" customHeight="1">
      <c r="A49" s="11" t="s">
        <v>93</v>
      </c>
      <c r="B49" s="98">
        <v>155</v>
      </c>
      <c r="C49" s="12">
        <v>2</v>
      </c>
      <c r="D49" s="53">
        <f t="shared" si="0"/>
        <v>0.31</v>
      </c>
      <c r="E49" s="7"/>
      <c r="F49" s="53">
        <v>14</v>
      </c>
      <c r="G49" s="22">
        <f t="shared" si="11"/>
        <v>2.8000000000000001E-2</v>
      </c>
      <c r="H49" s="53"/>
      <c r="I49" s="22"/>
      <c r="J49" s="53"/>
      <c r="K49" s="22"/>
      <c r="L49" s="22"/>
      <c r="M49" s="22"/>
      <c r="N49" s="22"/>
      <c r="O49" s="22"/>
      <c r="P49" s="22"/>
      <c r="Q49" s="22"/>
      <c r="R49" s="22"/>
      <c r="S49" s="22"/>
    </row>
    <row r="50" spans="1:22" ht="15" customHeight="1">
      <c r="A50" s="11" t="s">
        <v>168</v>
      </c>
      <c r="B50" s="98">
        <v>155</v>
      </c>
      <c r="C50" s="12">
        <v>2</v>
      </c>
      <c r="D50" s="53">
        <f t="shared" si="0"/>
        <v>0.31</v>
      </c>
      <c r="E50" s="7"/>
      <c r="F50" s="53">
        <v>310</v>
      </c>
      <c r="G50" s="22">
        <f t="shared" si="11"/>
        <v>0.62</v>
      </c>
      <c r="H50" s="53"/>
      <c r="I50" s="22"/>
      <c r="J50" s="53"/>
      <c r="K50" s="22"/>
      <c r="L50" s="22"/>
      <c r="M50" s="22"/>
      <c r="N50" s="22"/>
      <c r="O50" s="22"/>
      <c r="P50" s="22"/>
      <c r="Q50" s="22"/>
      <c r="R50" s="22"/>
      <c r="S50" s="22"/>
    </row>
    <row r="51" spans="1:22" ht="15" customHeight="1">
      <c r="A51" s="11" t="s">
        <v>25</v>
      </c>
      <c r="B51" s="98">
        <v>155</v>
      </c>
      <c r="C51" s="12">
        <v>0.4</v>
      </c>
      <c r="D51" s="53">
        <f t="shared" si="0"/>
        <v>6.2E-2</v>
      </c>
      <c r="E51" s="7"/>
      <c r="F51" s="53">
        <v>117</v>
      </c>
      <c r="G51" s="22">
        <f t="shared" si="11"/>
        <v>4.6800000000000001E-2</v>
      </c>
      <c r="H51" s="53"/>
      <c r="I51" s="22"/>
      <c r="J51" s="53"/>
      <c r="K51" s="22"/>
      <c r="L51" s="22"/>
      <c r="M51" s="22"/>
      <c r="N51" s="22"/>
      <c r="O51" s="22"/>
      <c r="P51" s="22"/>
      <c r="Q51" s="22"/>
      <c r="R51" s="22"/>
      <c r="S51" s="22"/>
    </row>
    <row r="52" spans="1:22" s="103" customFormat="1" ht="15" customHeight="1">
      <c r="A52" s="97" t="s">
        <v>44</v>
      </c>
      <c r="B52" s="98">
        <v>155</v>
      </c>
      <c r="C52" s="99"/>
      <c r="D52" s="94"/>
      <c r="E52" s="101">
        <v>72</v>
      </c>
      <c r="F52" s="93"/>
      <c r="G52" s="81">
        <f>G53</f>
        <v>2.952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34">
        <v>7.0000000000000007E-2</v>
      </c>
      <c r="M52" s="34"/>
      <c r="N52" s="34"/>
      <c r="O52" s="34">
        <v>0.54</v>
      </c>
      <c r="P52" s="34">
        <v>13.8</v>
      </c>
      <c r="Q52" s="34">
        <v>63.6</v>
      </c>
      <c r="R52" s="34">
        <v>15</v>
      </c>
      <c r="S52" s="34">
        <v>1.86</v>
      </c>
    </row>
    <row r="53" spans="1:22" ht="15" customHeight="1">
      <c r="A53" s="10" t="s">
        <v>44</v>
      </c>
      <c r="B53" s="98">
        <v>155</v>
      </c>
      <c r="C53" s="9">
        <v>72</v>
      </c>
      <c r="D53" s="88">
        <f t="shared" si="0"/>
        <v>11.16</v>
      </c>
      <c r="E53" s="6"/>
      <c r="F53" s="88">
        <v>41</v>
      </c>
      <c r="G53" s="8">
        <f t="shared" ref="G53" si="12">C53*F53/1000</f>
        <v>2.952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22" s="35" customFormat="1" ht="21" customHeight="1">
      <c r="A54" s="161"/>
      <c r="B54" s="98">
        <v>155</v>
      </c>
      <c r="C54" s="177"/>
      <c r="D54" s="164"/>
      <c r="E54" s="165"/>
      <c r="F54" s="186"/>
      <c r="G54" s="165"/>
      <c r="H54" s="23">
        <f t="shared" ref="H54:S54" si="13">SUM(H22:H53)</f>
        <v>39.72</v>
      </c>
      <c r="I54" s="23">
        <f t="shared" si="13"/>
        <v>89.649999999999991</v>
      </c>
      <c r="J54" s="23">
        <f t="shared" si="13"/>
        <v>207.73000000000002</v>
      </c>
      <c r="K54" s="23">
        <f t="shared" si="13"/>
        <v>981.93000000000006</v>
      </c>
      <c r="L54" s="23">
        <f t="shared" si="13"/>
        <v>1.58</v>
      </c>
      <c r="M54" s="23">
        <f t="shared" si="13"/>
        <v>19.95</v>
      </c>
      <c r="N54" s="23">
        <f t="shared" si="13"/>
        <v>38.979999999999997</v>
      </c>
      <c r="O54" s="23">
        <f t="shared" si="13"/>
        <v>3.39</v>
      </c>
      <c r="P54" s="23">
        <f t="shared" si="13"/>
        <v>151.08000000000001</v>
      </c>
      <c r="Q54" s="23">
        <f t="shared" si="13"/>
        <v>501.87</v>
      </c>
      <c r="R54" s="23">
        <f t="shared" si="13"/>
        <v>115.92</v>
      </c>
      <c r="S54" s="23">
        <f t="shared" si="13"/>
        <v>6.6400000000000006</v>
      </c>
    </row>
    <row r="55" spans="1:22" s="123" customFormat="1" ht="15" customHeight="1">
      <c r="A55" s="32" t="s">
        <v>85</v>
      </c>
      <c r="B55" s="98">
        <v>155</v>
      </c>
      <c r="C55" s="36"/>
      <c r="D55" s="84"/>
      <c r="E55" s="34">
        <v>100</v>
      </c>
      <c r="F55" s="83"/>
      <c r="G55" s="81">
        <f>G56</f>
        <v>11</v>
      </c>
      <c r="H55" s="83">
        <v>3</v>
      </c>
      <c r="I55" s="81">
        <v>1</v>
      </c>
      <c r="J55" s="83">
        <v>38</v>
      </c>
      <c r="K55" s="81">
        <v>88</v>
      </c>
      <c r="L55" s="81" t="s">
        <v>248</v>
      </c>
      <c r="M55" s="81">
        <v>7.5</v>
      </c>
      <c r="N55" s="81"/>
      <c r="O55" s="81">
        <v>0.3</v>
      </c>
      <c r="P55" s="81">
        <v>6</v>
      </c>
      <c r="Q55" s="81">
        <v>21</v>
      </c>
      <c r="R55" s="81">
        <v>31.5</v>
      </c>
      <c r="S55" s="81">
        <v>0.45</v>
      </c>
    </row>
    <row r="56" spans="1:22" s="123" customFormat="1" ht="15" customHeight="1">
      <c r="A56" s="10" t="s">
        <v>85</v>
      </c>
      <c r="B56" s="98">
        <v>155</v>
      </c>
      <c r="C56" s="9">
        <v>100</v>
      </c>
      <c r="D56" s="88">
        <f t="shared" ref="D56" si="14">B56*C56/1000</f>
        <v>15.5</v>
      </c>
      <c r="E56" s="6"/>
      <c r="F56" s="88">
        <v>110</v>
      </c>
      <c r="G56" s="8">
        <f t="shared" ref="G56" si="15">C56*F56/1000</f>
        <v>11</v>
      </c>
      <c r="H56" s="4"/>
      <c r="I56" s="6"/>
      <c r="J56" s="4"/>
      <c r="K56" s="6"/>
      <c r="L56" s="6"/>
      <c r="M56" s="6"/>
      <c r="N56" s="6"/>
      <c r="O56" s="6"/>
      <c r="P56" s="6"/>
      <c r="Q56" s="6"/>
      <c r="R56" s="6"/>
      <c r="S56" s="6"/>
    </row>
    <row r="57" spans="1:22" ht="24" customHeight="1">
      <c r="A57" s="161"/>
      <c r="B57" s="162"/>
      <c r="C57" s="177"/>
      <c r="D57" s="164"/>
      <c r="E57" s="165"/>
      <c r="F57" s="165"/>
      <c r="G57" s="165"/>
      <c r="H57" s="23">
        <f t="shared" ref="H57:S57" si="16">SUM(H55:H56)</f>
        <v>3</v>
      </c>
      <c r="I57" s="23">
        <f t="shared" si="16"/>
        <v>1</v>
      </c>
      <c r="J57" s="23">
        <f t="shared" si="16"/>
        <v>38</v>
      </c>
      <c r="K57" s="23">
        <f t="shared" si="16"/>
        <v>88</v>
      </c>
      <c r="L57" s="23">
        <f t="shared" si="16"/>
        <v>0</v>
      </c>
      <c r="M57" s="23">
        <f t="shared" si="16"/>
        <v>7.5</v>
      </c>
      <c r="N57" s="23">
        <f t="shared" si="16"/>
        <v>0</v>
      </c>
      <c r="O57" s="23">
        <f t="shared" si="16"/>
        <v>0.3</v>
      </c>
      <c r="P57" s="23">
        <f t="shared" si="16"/>
        <v>6</v>
      </c>
      <c r="Q57" s="23">
        <f t="shared" si="16"/>
        <v>21</v>
      </c>
      <c r="R57" s="23">
        <f t="shared" si="16"/>
        <v>31.5</v>
      </c>
      <c r="S57" s="23">
        <f t="shared" si="16"/>
        <v>0.45</v>
      </c>
      <c r="T57" s="23"/>
      <c r="U57" s="23"/>
      <c r="V57" s="23"/>
    </row>
    <row r="58" spans="1:22">
      <c r="A58" s="56"/>
      <c r="B58" s="56"/>
      <c r="C58" s="56"/>
      <c r="D58" s="56"/>
      <c r="E58" s="56"/>
      <c r="F58" s="251" t="s">
        <v>46</v>
      </c>
      <c r="G58" s="49">
        <f>E60*E61</f>
        <v>10550.091519000001</v>
      </c>
      <c r="H58" s="153">
        <f t="shared" ref="H58:S58" si="17">H20+H54+H57</f>
        <v>63.8</v>
      </c>
      <c r="I58" s="153">
        <f t="shared" si="17"/>
        <v>107.57999999999998</v>
      </c>
      <c r="J58" s="153">
        <f t="shared" si="17"/>
        <v>333.20000000000005</v>
      </c>
      <c r="K58" s="153">
        <f t="shared" si="17"/>
        <v>1709.24</v>
      </c>
      <c r="L58" s="153">
        <f t="shared" si="17"/>
        <v>1.7000000000000002</v>
      </c>
      <c r="M58" s="153">
        <f t="shared" si="17"/>
        <v>112.25</v>
      </c>
      <c r="N58" s="153">
        <f t="shared" si="17"/>
        <v>51.98</v>
      </c>
      <c r="O58" s="153">
        <f t="shared" si="17"/>
        <v>4.78</v>
      </c>
      <c r="P58" s="153">
        <f t="shared" si="17"/>
        <v>198.98000000000002</v>
      </c>
      <c r="Q58" s="153">
        <f t="shared" si="17"/>
        <v>590.99</v>
      </c>
      <c r="R58" s="153">
        <f t="shared" si="17"/>
        <v>182.88</v>
      </c>
      <c r="S58" s="153">
        <f t="shared" si="17"/>
        <v>8.6199999999999992</v>
      </c>
    </row>
    <row r="60" spans="1:22" ht="18.75" customHeight="1">
      <c r="A60" s="2" t="s">
        <v>47</v>
      </c>
      <c r="E60" s="175">
        <v>99</v>
      </c>
      <c r="F60" s="2" t="s">
        <v>48</v>
      </c>
    </row>
    <row r="61" spans="1:22" ht="21.75" customHeight="1">
      <c r="A61" s="2" t="s">
        <v>49</v>
      </c>
      <c r="E61" s="174">
        <f>SUM(G9+G14+G16+G18+G22+G29+G35+G40+G44+G52+G55)</f>
        <v>106.56658100000001</v>
      </c>
      <c r="F61" s="2" t="s">
        <v>50</v>
      </c>
    </row>
    <row r="63" spans="1:22" ht="22.5" customHeight="1">
      <c r="A63" s="2" t="s">
        <v>262</v>
      </c>
      <c r="B63" s="3" t="s">
        <v>292</v>
      </c>
      <c r="E63" s="2" t="s">
        <v>51</v>
      </c>
      <c r="H63" s="3"/>
      <c r="I63" s="2" t="s">
        <v>52</v>
      </c>
    </row>
  </sheetData>
  <mergeCells count="7">
    <mergeCell ref="A1:B1"/>
    <mergeCell ref="A2:B2"/>
    <mergeCell ref="A3:B3"/>
    <mergeCell ref="H3:K3"/>
    <mergeCell ref="A4:B4"/>
    <mergeCell ref="C4:G5"/>
    <mergeCell ref="H5:K5"/>
  </mergeCells>
  <pageMargins left="0.78740157480314965" right="0.39370078740157483" top="0.39370078740157483" bottom="0.39370078740157483" header="0.31496062992125984" footer="0.31496062992125984"/>
  <pageSetup paperSize="9" scale="44" orientation="portrait" r:id="rId1"/>
</worksheet>
</file>

<file path=xl/worksheets/sheet22.xml><?xml version="1.0" encoding="utf-8"?>
<worksheet xmlns="http://schemas.openxmlformats.org/spreadsheetml/2006/main" xmlns:r="http://schemas.openxmlformats.org/officeDocument/2006/relationships">
  <dimension ref="A1:S74"/>
  <sheetViews>
    <sheetView view="pageBreakPreview" topLeftCell="A22" zoomScale="82" zoomScaleNormal="110" zoomScaleSheetLayoutView="82" workbookViewId="0">
      <selection activeCell="J34" sqref="J34"/>
    </sheetView>
  </sheetViews>
  <sheetFormatPr defaultColWidth="8.85546875" defaultRowHeight="12.75"/>
  <cols>
    <col min="1" max="1" width="19.140625" style="2" bestFit="1" customWidth="1"/>
    <col min="2" max="2" width="17.140625" style="2" customWidth="1"/>
    <col min="3" max="4" width="9.7109375" style="2" customWidth="1"/>
    <col min="5" max="5" width="13" style="2" customWidth="1"/>
    <col min="6" max="6" width="9.7109375" style="2" customWidth="1"/>
    <col min="7" max="7" width="11.5703125" style="2" customWidth="1"/>
    <col min="8" max="11" width="9.7109375" style="2" customWidth="1"/>
    <col min="12" max="16384" width="8.85546875" style="2"/>
  </cols>
  <sheetData>
    <row r="1" spans="1:19" ht="48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81</v>
      </c>
      <c r="I5" s="275"/>
      <c r="J5" s="275"/>
      <c r="K5" s="275"/>
    </row>
    <row r="6" spans="1:19" ht="1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2.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35" customFormat="1" ht="32.25" customHeight="1">
      <c r="A9" s="196" t="s">
        <v>293</v>
      </c>
      <c r="B9" s="33">
        <v>96</v>
      </c>
      <c r="C9" s="197"/>
      <c r="D9" s="34"/>
      <c r="E9" s="34">
        <v>58</v>
      </c>
      <c r="F9" s="81"/>
      <c r="G9" s="81">
        <f>G10</f>
        <v>21.46</v>
      </c>
      <c r="H9" s="81">
        <v>4.7</v>
      </c>
      <c r="I9" s="81">
        <v>7.5</v>
      </c>
      <c r="J9" s="81">
        <v>0.4</v>
      </c>
      <c r="K9" s="81">
        <v>87.9</v>
      </c>
      <c r="L9" s="81"/>
      <c r="M9" s="81"/>
      <c r="N9" s="81"/>
      <c r="O9" s="81">
        <v>0.3</v>
      </c>
      <c r="P9" s="81">
        <v>9.6</v>
      </c>
      <c r="Q9" s="81">
        <v>49.3</v>
      </c>
      <c r="R9" s="81">
        <v>5.3</v>
      </c>
      <c r="S9" s="81">
        <v>0.6</v>
      </c>
    </row>
    <row r="10" spans="1:19" s="35" customFormat="1" ht="15" customHeight="1">
      <c r="A10" s="85" t="s">
        <v>293</v>
      </c>
      <c r="B10" s="33">
        <v>96</v>
      </c>
      <c r="C10" s="198">
        <v>58</v>
      </c>
      <c r="D10" s="8">
        <f>B10*C10/1000</f>
        <v>5.5679999999999996</v>
      </c>
      <c r="E10" s="6"/>
      <c r="F10" s="8">
        <v>370</v>
      </c>
      <c r="G10" s="8">
        <f>C10*F10/1000</f>
        <v>21.46</v>
      </c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</row>
    <row r="11" spans="1:19" s="103" customFormat="1">
      <c r="A11" s="90" t="s">
        <v>193</v>
      </c>
      <c r="B11" s="33">
        <v>96</v>
      </c>
      <c r="C11" s="199"/>
      <c r="D11" s="101"/>
      <c r="E11" s="101">
        <v>130</v>
      </c>
      <c r="F11" s="101"/>
      <c r="G11" s="102">
        <f>SUM(G12:G17)</f>
        <v>6.2248500000000009</v>
      </c>
      <c r="H11" s="101">
        <v>5.0999999999999996</v>
      </c>
      <c r="I11" s="101">
        <v>7.5</v>
      </c>
      <c r="J11" s="101">
        <v>28.5</v>
      </c>
      <c r="K11" s="102">
        <v>201.9</v>
      </c>
      <c r="L11" s="102">
        <v>0.06</v>
      </c>
      <c r="M11" s="102"/>
      <c r="N11" s="102"/>
      <c r="O11" s="102">
        <v>1.95</v>
      </c>
      <c r="P11" s="102">
        <v>12</v>
      </c>
      <c r="Q11" s="102">
        <v>34.5</v>
      </c>
      <c r="R11" s="102">
        <v>7.5</v>
      </c>
      <c r="S11" s="102">
        <v>0.75</v>
      </c>
    </row>
    <row r="12" spans="1:19" ht="29.25" customHeight="1">
      <c r="A12" s="147" t="s">
        <v>140</v>
      </c>
      <c r="B12" s="33">
        <v>96</v>
      </c>
      <c r="C12" s="200">
        <v>40</v>
      </c>
      <c r="D12" s="7">
        <f>B12*C12/1000</f>
        <v>3.84</v>
      </c>
      <c r="E12" s="7"/>
      <c r="F12" s="22">
        <v>42.5</v>
      </c>
      <c r="G12" s="8">
        <f>C12*F12/1000</f>
        <v>1.7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1.25" customHeight="1">
      <c r="A13" s="147" t="s">
        <v>119</v>
      </c>
      <c r="B13" s="33">
        <v>96</v>
      </c>
      <c r="C13" s="200">
        <v>5</v>
      </c>
      <c r="D13" s="7">
        <f>B13*C13/1000</f>
        <v>0.48</v>
      </c>
      <c r="E13" s="7"/>
      <c r="F13" s="22">
        <v>7</v>
      </c>
      <c r="G13" s="8">
        <f>C13*F13/40</f>
        <v>0.875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ht="16.5" customHeight="1">
      <c r="A14" s="147" t="s">
        <v>73</v>
      </c>
      <c r="B14" s="33">
        <v>96</v>
      </c>
      <c r="C14" s="200">
        <v>5</v>
      </c>
      <c r="D14" s="7">
        <f>B14*C14/1000</f>
        <v>0.48</v>
      </c>
      <c r="E14" s="7"/>
      <c r="F14" s="22">
        <v>50</v>
      </c>
      <c r="G14" s="8">
        <f t="shared" ref="G14:G15" si="0">C14*F14/1000</f>
        <v>0.25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ht="17.25" customHeight="1">
      <c r="A15" s="147" t="s">
        <v>25</v>
      </c>
      <c r="B15" s="33">
        <v>96</v>
      </c>
      <c r="C15" s="200">
        <v>3</v>
      </c>
      <c r="D15" s="7">
        <f>B15*C15/1000</f>
        <v>0.28799999999999998</v>
      </c>
      <c r="E15" s="7"/>
      <c r="F15" s="22">
        <v>117</v>
      </c>
      <c r="G15" s="8">
        <f t="shared" si="0"/>
        <v>0.35099999999999998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19" ht="15" customHeight="1">
      <c r="A16" s="85" t="s">
        <v>41</v>
      </c>
      <c r="B16" s="33">
        <v>96</v>
      </c>
      <c r="C16" s="198">
        <v>5</v>
      </c>
      <c r="D16" s="8">
        <f>B16*C16/1000</f>
        <v>0.48</v>
      </c>
      <c r="E16" s="6"/>
      <c r="F16" s="8">
        <v>606.97</v>
      </c>
      <c r="G16" s="8">
        <f t="shared" ref="G16:G17" si="1">C16*F16/1000</f>
        <v>3.0348500000000005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10" t="s">
        <v>19</v>
      </c>
      <c r="B17" s="33">
        <v>96</v>
      </c>
      <c r="C17" s="9">
        <v>1</v>
      </c>
      <c r="D17" s="6">
        <f t="shared" ref="D17:D21" si="2">B17*C17/1000</f>
        <v>9.6000000000000002E-2</v>
      </c>
      <c r="E17" s="6"/>
      <c r="F17" s="8">
        <v>14</v>
      </c>
      <c r="G17" s="8">
        <f t="shared" si="1"/>
        <v>1.4E-2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</row>
    <row r="18" spans="1:19" s="103" customFormat="1" ht="15" customHeight="1">
      <c r="A18" s="90" t="s">
        <v>233</v>
      </c>
      <c r="B18" s="33">
        <v>96</v>
      </c>
      <c r="C18" s="202"/>
      <c r="D18" s="101"/>
      <c r="E18" s="101" t="s">
        <v>195</v>
      </c>
      <c r="F18" s="101"/>
      <c r="G18" s="102">
        <f>SUM(G19:G21)</f>
        <v>8.0569999999999986</v>
      </c>
      <c r="H18" s="101">
        <v>0.8</v>
      </c>
      <c r="I18" s="101">
        <v>0.44</v>
      </c>
      <c r="J18" s="101">
        <v>23.02</v>
      </c>
      <c r="K18" s="102">
        <v>81.819999999999993</v>
      </c>
      <c r="L18" s="102">
        <v>0.04</v>
      </c>
      <c r="M18" s="102">
        <v>1.33</v>
      </c>
      <c r="N18" s="102">
        <v>10</v>
      </c>
      <c r="O18" s="102"/>
      <c r="P18" s="102">
        <v>126.6</v>
      </c>
      <c r="Q18" s="102">
        <v>92.8</v>
      </c>
      <c r="R18" s="102">
        <v>15.4</v>
      </c>
      <c r="S18" s="102">
        <v>0.41</v>
      </c>
    </row>
    <row r="19" spans="1:19" ht="15" customHeight="1">
      <c r="A19" s="147" t="s">
        <v>194</v>
      </c>
      <c r="B19" s="33">
        <v>96</v>
      </c>
      <c r="C19" s="200">
        <v>2</v>
      </c>
      <c r="D19" s="7">
        <f t="shared" si="2"/>
        <v>0.192</v>
      </c>
      <c r="E19" s="7"/>
      <c r="F19" s="22">
        <v>275</v>
      </c>
      <c r="G19" s="22">
        <f>C19*F19/1000</f>
        <v>0.55000000000000004</v>
      </c>
      <c r="H19" s="7"/>
      <c r="I19" s="7"/>
      <c r="J19" s="7"/>
      <c r="K19" s="7"/>
      <c r="L19" s="7"/>
      <c r="M19" s="7"/>
      <c r="N19" s="7"/>
      <c r="O19" s="7"/>
      <c r="P19" s="7"/>
      <c r="Q19" s="7"/>
      <c r="R19" s="7"/>
      <c r="S19" s="7"/>
    </row>
    <row r="20" spans="1:19" ht="15" customHeight="1">
      <c r="A20" s="147" t="s">
        <v>22</v>
      </c>
      <c r="B20" s="33">
        <v>96</v>
      </c>
      <c r="C20" s="200">
        <v>15</v>
      </c>
      <c r="D20" s="7">
        <f t="shared" si="2"/>
        <v>1.44</v>
      </c>
      <c r="E20" s="7"/>
      <c r="F20" s="22">
        <v>50</v>
      </c>
      <c r="G20" s="22">
        <f>C20*F20/1000</f>
        <v>0.75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ht="15" customHeight="1">
      <c r="A21" s="85" t="s">
        <v>88</v>
      </c>
      <c r="B21" s="33">
        <v>96</v>
      </c>
      <c r="C21" s="198">
        <v>100</v>
      </c>
      <c r="D21" s="6">
        <f t="shared" si="2"/>
        <v>9.6</v>
      </c>
      <c r="E21" s="6"/>
      <c r="F21" s="8">
        <v>67.569999999999993</v>
      </c>
      <c r="G21" s="22">
        <f>C21*F21/1000</f>
        <v>6.7569999999999988</v>
      </c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</row>
    <row r="22" spans="1:19" ht="15" customHeight="1">
      <c r="A22" s="97" t="s">
        <v>217</v>
      </c>
      <c r="B22" s="33">
        <v>96</v>
      </c>
      <c r="C22" s="108"/>
      <c r="D22" s="94"/>
      <c r="E22" s="101">
        <v>35</v>
      </c>
      <c r="F22" s="93"/>
      <c r="G22" s="182">
        <f>G23</f>
        <v>5.3164999999999996</v>
      </c>
      <c r="H22" s="93">
        <v>1.7</v>
      </c>
      <c r="I22" s="102">
        <v>2.2599999999999998</v>
      </c>
      <c r="J22" s="93">
        <v>3.08</v>
      </c>
      <c r="K22" s="102">
        <v>50</v>
      </c>
      <c r="L22" s="102">
        <v>0.02</v>
      </c>
      <c r="M22" s="102"/>
      <c r="N22" s="102">
        <v>13</v>
      </c>
      <c r="O22" s="102">
        <v>0.26</v>
      </c>
      <c r="P22" s="102">
        <v>8.1999999999999993</v>
      </c>
      <c r="Q22" s="102">
        <v>17.399999999999999</v>
      </c>
      <c r="R22" s="102">
        <v>3</v>
      </c>
      <c r="S22" s="102">
        <v>0.2</v>
      </c>
    </row>
    <row r="23" spans="1:19" ht="15" customHeight="1">
      <c r="A23" s="10" t="s">
        <v>269</v>
      </c>
      <c r="B23" s="33">
        <v>96</v>
      </c>
      <c r="C23" s="9">
        <v>35</v>
      </c>
      <c r="D23" s="4">
        <f t="shared" ref="D23" si="3">B23*C23/1000</f>
        <v>3.36</v>
      </c>
      <c r="E23" s="6"/>
      <c r="F23" s="88">
        <v>151.9</v>
      </c>
      <c r="G23" s="51">
        <f t="shared" ref="G23" si="4">C23*F23/1000</f>
        <v>5.3164999999999996</v>
      </c>
      <c r="H23" s="88"/>
      <c r="I23" s="8"/>
      <c r="J23" s="88"/>
      <c r="K23" s="8"/>
      <c r="L23" s="8"/>
      <c r="M23" s="8"/>
      <c r="N23" s="8"/>
      <c r="O23" s="8"/>
      <c r="P23" s="8"/>
      <c r="Q23" s="8"/>
      <c r="R23" s="8"/>
      <c r="S23" s="8"/>
    </row>
    <row r="24" spans="1:19" s="103" customFormat="1" ht="15" customHeight="1">
      <c r="A24" s="90" t="s">
        <v>139</v>
      </c>
      <c r="B24" s="33">
        <v>96</v>
      </c>
      <c r="C24" s="202"/>
      <c r="D24" s="101"/>
      <c r="E24" s="101">
        <v>90</v>
      </c>
      <c r="F24" s="101"/>
      <c r="G24" s="102">
        <f>SUM(G25)</f>
        <v>3.69</v>
      </c>
      <c r="H24" s="101">
        <v>12.18</v>
      </c>
      <c r="I24" s="101">
        <v>3.17</v>
      </c>
      <c r="J24" s="101">
        <v>28.5</v>
      </c>
      <c r="K24" s="102">
        <v>363</v>
      </c>
      <c r="L24" s="102">
        <v>0.05</v>
      </c>
      <c r="M24" s="102"/>
      <c r="N24" s="102"/>
      <c r="O24" s="102">
        <v>0.65</v>
      </c>
      <c r="P24" s="102">
        <v>11.5</v>
      </c>
      <c r="Q24" s="102">
        <v>43.5</v>
      </c>
      <c r="R24" s="102">
        <v>16.5</v>
      </c>
      <c r="S24" s="102">
        <v>0.55000000000000004</v>
      </c>
    </row>
    <row r="25" spans="1:19" ht="15" customHeight="1">
      <c r="A25" s="85" t="s">
        <v>139</v>
      </c>
      <c r="B25" s="33">
        <v>96</v>
      </c>
      <c r="C25" s="198">
        <v>90</v>
      </c>
      <c r="D25" s="6">
        <f>B25*C25/1000</f>
        <v>8.64</v>
      </c>
      <c r="E25" s="6"/>
      <c r="F25" s="8">
        <v>41</v>
      </c>
      <c r="G25" s="22">
        <f>C25*F25/1000</f>
        <v>3.69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ht="24.75" customHeight="1">
      <c r="A26" s="271"/>
      <c r="B26" s="272"/>
      <c r="C26" s="273"/>
      <c r="D26" s="273"/>
      <c r="E26" s="273"/>
      <c r="F26" s="273"/>
      <c r="G26" s="274"/>
      <c r="H26" s="31">
        <f>SUM(H9:H25)</f>
        <v>24.48</v>
      </c>
      <c r="I26" s="31">
        <f>SUM(I9:I25)</f>
        <v>20.869999999999997</v>
      </c>
      <c r="J26" s="31">
        <f>SUM(J9:J25)</f>
        <v>83.5</v>
      </c>
      <c r="K26" s="31">
        <f>SUM(K9:K25)</f>
        <v>784.62</v>
      </c>
      <c r="L26" s="31">
        <f t="shared" ref="L26:S26" si="5">SUM(L9:L25)</f>
        <v>0.17</v>
      </c>
      <c r="M26" s="31">
        <f t="shared" si="5"/>
        <v>1.33</v>
      </c>
      <c r="N26" s="31">
        <f t="shared" si="5"/>
        <v>23</v>
      </c>
      <c r="O26" s="31">
        <f t="shared" si="5"/>
        <v>3.1599999999999997</v>
      </c>
      <c r="P26" s="31">
        <f t="shared" si="5"/>
        <v>167.89999999999998</v>
      </c>
      <c r="Q26" s="31">
        <f t="shared" si="5"/>
        <v>237.5</v>
      </c>
      <c r="R26" s="31">
        <f t="shared" si="5"/>
        <v>47.7</v>
      </c>
      <c r="S26" s="31">
        <f t="shared" si="5"/>
        <v>2.5099999999999998</v>
      </c>
    </row>
    <row r="27" spans="1:19" s="136" customFormat="1" ht="24" customHeight="1">
      <c r="A27" s="132" t="s">
        <v>12</v>
      </c>
      <c r="B27" s="138">
        <v>96</v>
      </c>
      <c r="C27" s="134"/>
      <c r="D27" s="134"/>
      <c r="E27" s="134"/>
      <c r="F27" s="134"/>
      <c r="G27" s="134"/>
      <c r="H27" s="134"/>
      <c r="I27" s="134"/>
      <c r="J27" s="134"/>
      <c r="K27" s="135"/>
      <c r="L27" s="135"/>
      <c r="M27" s="135"/>
      <c r="N27" s="135"/>
      <c r="O27" s="135"/>
      <c r="P27" s="135"/>
      <c r="Q27" s="135"/>
      <c r="R27" s="135"/>
      <c r="S27" s="135"/>
    </row>
    <row r="28" spans="1:19" s="103" customFormat="1" ht="51" customHeight="1">
      <c r="A28" s="90" t="s">
        <v>266</v>
      </c>
      <c r="B28" s="110">
        <v>96</v>
      </c>
      <c r="C28" s="199"/>
      <c r="D28" s="101"/>
      <c r="E28" s="101">
        <v>75</v>
      </c>
      <c r="F28" s="101"/>
      <c r="G28" s="102">
        <f>SUM(G29:G33)</f>
        <v>5.9367799999999997</v>
      </c>
      <c r="H28" s="101">
        <v>0.8</v>
      </c>
      <c r="I28" s="101">
        <v>8</v>
      </c>
      <c r="J28" s="101">
        <v>4.0999999999999996</v>
      </c>
      <c r="K28" s="101">
        <v>89.7</v>
      </c>
      <c r="L28" s="101">
        <v>0.05</v>
      </c>
      <c r="M28" s="101">
        <v>6.95</v>
      </c>
      <c r="N28" s="101"/>
      <c r="O28" s="101">
        <v>2.4900000000000002</v>
      </c>
      <c r="P28" s="101">
        <v>21.19</v>
      </c>
      <c r="Q28" s="101">
        <v>33.979999999999997</v>
      </c>
      <c r="R28" s="101">
        <v>24</v>
      </c>
      <c r="S28" s="101">
        <v>1.32</v>
      </c>
    </row>
    <row r="29" spans="1:19" ht="15" customHeight="1">
      <c r="A29" s="147" t="s">
        <v>267</v>
      </c>
      <c r="B29" s="110">
        <v>96</v>
      </c>
      <c r="C29" s="200">
        <v>42</v>
      </c>
      <c r="D29" s="7">
        <f t="shared" ref="D29:D61" si="6">B29*C29/1000</f>
        <v>4.032</v>
      </c>
      <c r="E29" s="7"/>
      <c r="F29" s="22">
        <v>68</v>
      </c>
      <c r="G29" s="22">
        <f t="shared" ref="G29:G33" si="7">C29*F29/1000</f>
        <v>2.8559999999999999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268</v>
      </c>
      <c r="B30" s="110">
        <v>96</v>
      </c>
      <c r="C30" s="200">
        <v>33</v>
      </c>
      <c r="D30" s="7">
        <f t="shared" si="6"/>
        <v>3.1680000000000001</v>
      </c>
      <c r="E30" s="7"/>
      <c r="F30" s="22">
        <v>66.66</v>
      </c>
      <c r="G30" s="22">
        <f t="shared" si="7"/>
        <v>2.1997799999999996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36</v>
      </c>
      <c r="B31" s="110">
        <v>96</v>
      </c>
      <c r="C31" s="200">
        <v>11</v>
      </c>
      <c r="D31" s="7">
        <f t="shared" si="6"/>
        <v>1.056</v>
      </c>
      <c r="E31" s="7"/>
      <c r="F31" s="22">
        <v>24</v>
      </c>
      <c r="G31" s="22">
        <f t="shared" si="7"/>
        <v>0.26400000000000001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25</v>
      </c>
      <c r="B32" s="110">
        <v>96</v>
      </c>
      <c r="C32" s="200">
        <v>5</v>
      </c>
      <c r="D32" s="7">
        <f t="shared" si="6"/>
        <v>0.48</v>
      </c>
      <c r="E32" s="7"/>
      <c r="F32" s="22">
        <v>117</v>
      </c>
      <c r="G32" s="22">
        <f t="shared" si="7"/>
        <v>0.58499999999999996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93</v>
      </c>
      <c r="B33" s="110">
        <v>96</v>
      </c>
      <c r="C33" s="200">
        <v>2</v>
      </c>
      <c r="D33" s="7">
        <f t="shared" si="6"/>
        <v>0.192</v>
      </c>
      <c r="E33" s="7"/>
      <c r="F33" s="22">
        <v>16</v>
      </c>
      <c r="G33" s="22">
        <f t="shared" si="7"/>
        <v>3.2000000000000001E-2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41.25" customHeight="1">
      <c r="A34" s="196" t="s">
        <v>134</v>
      </c>
      <c r="B34" s="110">
        <v>96</v>
      </c>
      <c r="C34" s="197"/>
      <c r="D34" s="34"/>
      <c r="E34" s="34"/>
      <c r="F34" s="34"/>
      <c r="G34" s="81">
        <f>SUM(G35:G45)</f>
        <v>13.24145</v>
      </c>
      <c r="H34" s="112">
        <v>1.83</v>
      </c>
      <c r="I34" s="112">
        <v>4.9000000000000004</v>
      </c>
      <c r="J34" s="112">
        <v>11.75</v>
      </c>
      <c r="K34" s="112">
        <v>98.4</v>
      </c>
      <c r="L34" s="112">
        <v>0.05</v>
      </c>
      <c r="M34" s="112">
        <v>10.3</v>
      </c>
      <c r="N34" s="112"/>
      <c r="O34" s="112">
        <v>2.4</v>
      </c>
      <c r="P34" s="112">
        <v>34.450000000000003</v>
      </c>
      <c r="Q34" s="112">
        <v>53.03</v>
      </c>
      <c r="R34" s="112">
        <v>26.2</v>
      </c>
      <c r="S34" s="112">
        <v>1.18</v>
      </c>
    </row>
    <row r="35" spans="1:19" s="35" customFormat="1">
      <c r="A35" s="147" t="s">
        <v>26</v>
      </c>
      <c r="B35" s="110">
        <v>96</v>
      </c>
      <c r="C35" s="200">
        <v>25</v>
      </c>
      <c r="D35" s="7">
        <f t="shared" si="6"/>
        <v>2.4</v>
      </c>
      <c r="E35" s="7"/>
      <c r="F35" s="22">
        <v>18.3</v>
      </c>
      <c r="G35" s="22">
        <f>C35*F35/1000</f>
        <v>0.45750000000000002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147" t="s">
        <v>27</v>
      </c>
      <c r="B36" s="110">
        <v>96</v>
      </c>
      <c r="C36" s="200">
        <v>27</v>
      </c>
      <c r="D36" s="7">
        <f t="shared" si="6"/>
        <v>2.5920000000000001</v>
      </c>
      <c r="E36" s="7"/>
      <c r="F36" s="22">
        <v>16.899999999999999</v>
      </c>
      <c r="G36" s="22">
        <f t="shared" ref="G36:G45" si="8">C36*F36/1000</f>
        <v>0.45629999999999993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25</v>
      </c>
      <c r="B37" s="110">
        <v>96</v>
      </c>
      <c r="C37" s="200">
        <v>5</v>
      </c>
      <c r="D37" s="7">
        <f t="shared" si="6"/>
        <v>0.48</v>
      </c>
      <c r="E37" s="7"/>
      <c r="F37" s="22">
        <v>117</v>
      </c>
      <c r="G37" s="22">
        <f t="shared" si="8"/>
        <v>0.58499999999999996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110">
        <v>96</v>
      </c>
      <c r="C38" s="200">
        <v>13</v>
      </c>
      <c r="D38" s="7">
        <f t="shared" si="6"/>
        <v>1.248</v>
      </c>
      <c r="E38" s="7"/>
      <c r="F38" s="22">
        <v>22.4</v>
      </c>
      <c r="G38" s="22">
        <f t="shared" si="8"/>
        <v>0.29120000000000001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36</v>
      </c>
      <c r="B39" s="110">
        <v>96</v>
      </c>
      <c r="C39" s="200">
        <v>15</v>
      </c>
      <c r="D39" s="7">
        <f t="shared" si="6"/>
        <v>1.44</v>
      </c>
      <c r="E39" s="7"/>
      <c r="F39" s="22">
        <v>24</v>
      </c>
      <c r="G39" s="22">
        <f t="shared" si="8"/>
        <v>0.36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133</v>
      </c>
      <c r="B40" s="110">
        <v>96</v>
      </c>
      <c r="C40" s="200">
        <v>46</v>
      </c>
      <c r="D40" s="7">
        <f t="shared" si="6"/>
        <v>4.4160000000000004</v>
      </c>
      <c r="E40" s="7"/>
      <c r="F40" s="22">
        <v>193</v>
      </c>
      <c r="G40" s="22">
        <f t="shared" si="8"/>
        <v>8.8780000000000001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22</v>
      </c>
      <c r="B41" s="110">
        <v>96</v>
      </c>
      <c r="C41" s="200">
        <v>3</v>
      </c>
      <c r="D41" s="7">
        <f t="shared" si="6"/>
        <v>0.28799999999999998</v>
      </c>
      <c r="E41" s="7"/>
      <c r="F41" s="22">
        <v>50</v>
      </c>
      <c r="G41" s="22">
        <f t="shared" si="8"/>
        <v>0.15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147" t="s">
        <v>30</v>
      </c>
      <c r="B42" s="110">
        <v>96</v>
      </c>
      <c r="C42" s="200">
        <v>50</v>
      </c>
      <c r="D42" s="7">
        <f t="shared" si="6"/>
        <v>4.8</v>
      </c>
      <c r="E42" s="7"/>
      <c r="F42" s="22">
        <v>18.399999999999999</v>
      </c>
      <c r="G42" s="22">
        <f t="shared" si="8"/>
        <v>0.91999999999999993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47" t="s">
        <v>31</v>
      </c>
      <c r="B43" s="110">
        <v>96</v>
      </c>
      <c r="C43" s="200">
        <v>5</v>
      </c>
      <c r="D43" s="7">
        <f t="shared" si="6"/>
        <v>0.48</v>
      </c>
      <c r="E43" s="7"/>
      <c r="F43" s="22">
        <v>190.09</v>
      </c>
      <c r="G43" s="22">
        <f t="shared" si="8"/>
        <v>0.95045000000000002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19</v>
      </c>
      <c r="B44" s="110">
        <v>96</v>
      </c>
      <c r="C44" s="200">
        <v>2</v>
      </c>
      <c r="D44" s="7">
        <f t="shared" si="6"/>
        <v>0.192</v>
      </c>
      <c r="E44" s="7"/>
      <c r="F44" s="22">
        <v>14</v>
      </c>
      <c r="G44" s="22">
        <f t="shared" si="8"/>
        <v>2.8000000000000001E-2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32</v>
      </c>
      <c r="B45" s="110">
        <v>96</v>
      </c>
      <c r="C45" s="200">
        <v>3</v>
      </c>
      <c r="D45" s="7">
        <f t="shared" si="6"/>
        <v>0.28799999999999998</v>
      </c>
      <c r="E45" s="7"/>
      <c r="F45" s="22">
        <v>55</v>
      </c>
      <c r="G45" s="22">
        <f t="shared" si="8"/>
        <v>0.16500000000000001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25.5" customHeight="1">
      <c r="A46" s="196" t="s">
        <v>155</v>
      </c>
      <c r="B46" s="110">
        <v>96</v>
      </c>
      <c r="C46" s="197"/>
      <c r="D46" s="34"/>
      <c r="E46" s="34" t="s">
        <v>290</v>
      </c>
      <c r="F46" s="34"/>
      <c r="G46" s="81">
        <f>SUM(G47:G52)</f>
        <v>23.619479999999999</v>
      </c>
      <c r="H46" s="34">
        <v>6.67</v>
      </c>
      <c r="I46" s="34">
        <v>9.93</v>
      </c>
      <c r="J46" s="34">
        <v>31.02</v>
      </c>
      <c r="K46" s="34">
        <v>126</v>
      </c>
      <c r="L46" s="34">
        <v>0.08</v>
      </c>
      <c r="M46" s="34">
        <v>1</v>
      </c>
      <c r="N46" s="34">
        <v>20</v>
      </c>
      <c r="O46" s="34">
        <v>1.2</v>
      </c>
      <c r="P46" s="34">
        <v>14.74</v>
      </c>
      <c r="Q46" s="34">
        <v>219</v>
      </c>
      <c r="R46" s="34">
        <v>26.8</v>
      </c>
      <c r="S46" s="34">
        <v>3.34</v>
      </c>
    </row>
    <row r="47" spans="1:19" s="35" customFormat="1">
      <c r="A47" s="147" t="s">
        <v>279</v>
      </c>
      <c r="B47" s="110">
        <v>96</v>
      </c>
      <c r="C47" s="200">
        <v>66</v>
      </c>
      <c r="D47" s="7">
        <f t="shared" si="6"/>
        <v>6.3360000000000003</v>
      </c>
      <c r="E47" s="7"/>
      <c r="F47" s="22">
        <v>268</v>
      </c>
      <c r="G47" s="22">
        <f>C47*F47/1000</f>
        <v>17.687999999999999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47" t="s">
        <v>156</v>
      </c>
      <c r="B48" s="110">
        <v>96</v>
      </c>
      <c r="C48" s="200">
        <v>12</v>
      </c>
      <c r="D48" s="7">
        <f t="shared" si="6"/>
        <v>1.1519999999999999</v>
      </c>
      <c r="E48" s="7"/>
      <c r="F48" s="22">
        <v>41</v>
      </c>
      <c r="G48" s="22">
        <f t="shared" ref="G48:G52" si="9">C48*F48/1000</f>
        <v>0.49199999999999999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" customHeight="1">
      <c r="A49" s="147" t="s">
        <v>19</v>
      </c>
      <c r="B49" s="110">
        <v>96</v>
      </c>
      <c r="C49" s="200">
        <v>3</v>
      </c>
      <c r="D49" s="7">
        <f t="shared" si="6"/>
        <v>0.28799999999999998</v>
      </c>
      <c r="E49" s="7"/>
      <c r="F49" s="22">
        <v>14</v>
      </c>
      <c r="G49" s="22">
        <f t="shared" si="9"/>
        <v>4.2000000000000003E-2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147" t="s">
        <v>38</v>
      </c>
      <c r="B50" s="110">
        <v>96</v>
      </c>
      <c r="C50" s="200">
        <v>1E-3</v>
      </c>
      <c r="D50" s="7">
        <f t="shared" si="6"/>
        <v>9.6000000000000002E-5</v>
      </c>
      <c r="E50" s="7"/>
      <c r="F50" s="22"/>
      <c r="G50" s="22">
        <f t="shared" si="9"/>
        <v>0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47" t="s">
        <v>58</v>
      </c>
      <c r="B51" s="110">
        <v>96</v>
      </c>
      <c r="C51" s="200">
        <v>17</v>
      </c>
      <c r="D51" s="7"/>
      <c r="E51" s="7"/>
      <c r="F51" s="22">
        <v>67.569999999999993</v>
      </c>
      <c r="G51" s="22">
        <f t="shared" si="9"/>
        <v>1.1486899999999998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ht="15" customHeight="1">
      <c r="A52" s="85" t="s">
        <v>41</v>
      </c>
      <c r="B52" s="110">
        <v>96</v>
      </c>
      <c r="C52" s="198">
        <v>7</v>
      </c>
      <c r="D52" s="6">
        <f t="shared" si="6"/>
        <v>0.67200000000000004</v>
      </c>
      <c r="E52" s="6"/>
      <c r="F52" s="22">
        <v>606.97</v>
      </c>
      <c r="G52" s="22">
        <f t="shared" si="9"/>
        <v>4.2487899999999996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ht="15" customHeight="1">
      <c r="A53" s="196" t="s">
        <v>270</v>
      </c>
      <c r="B53" s="110">
        <v>96</v>
      </c>
      <c r="C53" s="197"/>
      <c r="D53" s="34"/>
      <c r="E53" s="34">
        <v>150</v>
      </c>
      <c r="F53" s="34"/>
      <c r="G53" s="81">
        <f>SUM(G54:G56)</f>
        <v>7.6977000000000002</v>
      </c>
      <c r="H53" s="34">
        <v>23.85</v>
      </c>
      <c r="I53" s="34">
        <v>31.45</v>
      </c>
      <c r="J53" s="34">
        <v>26.28</v>
      </c>
      <c r="K53" s="34">
        <v>122.26</v>
      </c>
      <c r="L53" s="34">
        <v>0.19</v>
      </c>
      <c r="M53" s="34"/>
      <c r="N53" s="34">
        <v>5</v>
      </c>
      <c r="O53" s="34">
        <v>2.9</v>
      </c>
      <c r="P53" s="34">
        <v>4.0999999999999996</v>
      </c>
      <c r="Q53" s="34">
        <v>131</v>
      </c>
      <c r="R53" s="34">
        <v>45</v>
      </c>
      <c r="S53" s="34">
        <v>2.58</v>
      </c>
    </row>
    <row r="54" spans="1:19" s="35" customFormat="1" ht="15" customHeight="1">
      <c r="A54" s="147" t="s">
        <v>271</v>
      </c>
      <c r="B54" s="110">
        <v>96</v>
      </c>
      <c r="C54" s="200">
        <v>50</v>
      </c>
      <c r="D54" s="7">
        <f t="shared" si="6"/>
        <v>4.8</v>
      </c>
      <c r="E54" s="7"/>
      <c r="F54" s="22">
        <v>32</v>
      </c>
      <c r="G54" s="22">
        <f>C54*F54/1000</f>
        <v>1.6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ht="15" customHeight="1">
      <c r="A55" s="147" t="s">
        <v>41</v>
      </c>
      <c r="B55" s="110">
        <v>96</v>
      </c>
      <c r="C55" s="200">
        <v>10</v>
      </c>
      <c r="D55" s="7">
        <f t="shared" si="6"/>
        <v>0.96</v>
      </c>
      <c r="E55" s="7"/>
      <c r="F55" s="22">
        <v>606.97</v>
      </c>
      <c r="G55" s="22">
        <f t="shared" ref="G55:G56" si="10">C55*F55/1000</f>
        <v>6.069700000000001</v>
      </c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ht="15" customHeight="1">
      <c r="A56" s="85" t="s">
        <v>19</v>
      </c>
      <c r="B56" s="110">
        <v>96</v>
      </c>
      <c r="C56" s="198">
        <v>2</v>
      </c>
      <c r="D56" s="6">
        <f t="shared" si="6"/>
        <v>0.192</v>
      </c>
      <c r="E56" s="6"/>
      <c r="F56" s="8">
        <v>14</v>
      </c>
      <c r="G56" s="22">
        <f t="shared" si="10"/>
        <v>2.8000000000000001E-2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ht="27.75" customHeight="1">
      <c r="A57" s="90" t="s">
        <v>72</v>
      </c>
      <c r="B57" s="110">
        <v>96</v>
      </c>
      <c r="C57" s="202"/>
      <c r="D57" s="100">
        <f t="shared" si="6"/>
        <v>0</v>
      </c>
      <c r="E57" s="101">
        <v>200</v>
      </c>
      <c r="F57" s="101"/>
      <c r="G57" s="102">
        <f>SUM(G58:G59)</f>
        <v>2.8</v>
      </c>
      <c r="H57" s="102">
        <v>1.1599999999999999</v>
      </c>
      <c r="I57" s="102">
        <v>0.3</v>
      </c>
      <c r="J57" s="102">
        <v>47.26</v>
      </c>
      <c r="K57" s="102">
        <v>128.18</v>
      </c>
      <c r="L57" s="102">
        <v>0.02</v>
      </c>
      <c r="M57" s="102">
        <v>0.8</v>
      </c>
      <c r="N57" s="102"/>
      <c r="O57" s="102">
        <v>0.2</v>
      </c>
      <c r="P57" s="102">
        <v>5.84</v>
      </c>
      <c r="Q57" s="102">
        <v>46</v>
      </c>
      <c r="R57" s="102">
        <v>33</v>
      </c>
      <c r="S57" s="102">
        <v>0.96</v>
      </c>
    </row>
    <row r="58" spans="1:19" s="35" customFormat="1" ht="15" customHeight="1">
      <c r="A58" s="147" t="s">
        <v>76</v>
      </c>
      <c r="B58" s="110">
        <v>96</v>
      </c>
      <c r="C58" s="200">
        <v>20</v>
      </c>
      <c r="D58" s="22">
        <f t="shared" si="6"/>
        <v>1.92</v>
      </c>
      <c r="E58" s="7"/>
      <c r="F58" s="22">
        <v>90</v>
      </c>
      <c r="G58" s="22">
        <f>C58*F58/1000</f>
        <v>1.8</v>
      </c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</row>
    <row r="59" spans="1:19" ht="15" customHeight="1">
      <c r="A59" s="85" t="s">
        <v>22</v>
      </c>
      <c r="B59" s="110">
        <v>96</v>
      </c>
      <c r="C59" s="198">
        <v>20</v>
      </c>
      <c r="D59" s="8">
        <f t="shared" si="6"/>
        <v>1.92</v>
      </c>
      <c r="E59" s="6"/>
      <c r="F59" s="22">
        <v>50</v>
      </c>
      <c r="G59" s="22">
        <f t="shared" ref="G59" si="11">C59*F59/1000</f>
        <v>1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s="35" customFormat="1">
      <c r="A60" s="196" t="s">
        <v>44</v>
      </c>
      <c r="B60" s="110">
        <v>96</v>
      </c>
      <c r="C60" s="197"/>
      <c r="D60" s="34"/>
      <c r="E60" s="34">
        <v>48</v>
      </c>
      <c r="F60" s="34"/>
      <c r="G60" s="102">
        <f>SUM(G61)</f>
        <v>1.968</v>
      </c>
      <c r="H60" s="34">
        <v>8.4600000000000009</v>
      </c>
      <c r="I60" s="34">
        <v>2.5099999999999998</v>
      </c>
      <c r="J60" s="34">
        <v>44.33</v>
      </c>
      <c r="K60" s="34">
        <v>186</v>
      </c>
      <c r="L60" s="112">
        <v>0.04</v>
      </c>
      <c r="M60" s="112"/>
      <c r="N60" s="112"/>
      <c r="O60" s="112">
        <v>0.36</v>
      </c>
      <c r="P60" s="112">
        <v>9.1999999999999993</v>
      </c>
      <c r="Q60" s="112">
        <v>42.4</v>
      </c>
      <c r="R60" s="112">
        <v>10</v>
      </c>
      <c r="S60" s="112">
        <v>1.24</v>
      </c>
    </row>
    <row r="61" spans="1:19">
      <c r="A61" s="147" t="s">
        <v>43</v>
      </c>
      <c r="B61" s="110">
        <v>96</v>
      </c>
      <c r="C61" s="200">
        <v>48</v>
      </c>
      <c r="D61" s="7">
        <f t="shared" si="6"/>
        <v>4.6079999999999997</v>
      </c>
      <c r="E61" s="7"/>
      <c r="F61" s="22">
        <v>41</v>
      </c>
      <c r="G61" s="22">
        <f>C61*F61/1000</f>
        <v>1.968</v>
      </c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s="35" customFormat="1" ht="24" customHeight="1">
      <c r="A62" s="271"/>
      <c r="B62" s="272"/>
      <c r="C62" s="273"/>
      <c r="D62" s="273"/>
      <c r="E62" s="273"/>
      <c r="F62" s="273"/>
      <c r="G62" s="274"/>
      <c r="H62" s="15">
        <f>SUM(H28:H61)</f>
        <v>42.77</v>
      </c>
      <c r="I62" s="15">
        <f>SUM(I28:I61)</f>
        <v>57.089999999999996</v>
      </c>
      <c r="J62" s="15">
        <f>SUM(J28:J61)</f>
        <v>164.74</v>
      </c>
      <c r="K62" s="15">
        <f>SUM(K28:K61)</f>
        <v>750.54</v>
      </c>
      <c r="L62" s="15">
        <f t="shared" ref="L62:S62" si="12">SUM(L28:L61)</f>
        <v>0.43</v>
      </c>
      <c r="M62" s="15">
        <f t="shared" si="12"/>
        <v>19.05</v>
      </c>
      <c r="N62" s="15">
        <f t="shared" si="12"/>
        <v>25</v>
      </c>
      <c r="O62" s="15">
        <f t="shared" si="12"/>
        <v>9.5499999999999989</v>
      </c>
      <c r="P62" s="15">
        <f t="shared" si="12"/>
        <v>89.52</v>
      </c>
      <c r="Q62" s="15">
        <f t="shared" si="12"/>
        <v>525.41</v>
      </c>
      <c r="R62" s="15">
        <f t="shared" si="12"/>
        <v>165</v>
      </c>
      <c r="S62" s="15">
        <f t="shared" si="12"/>
        <v>10.62</v>
      </c>
    </row>
    <row r="63" spans="1:19" ht="24.75" customHeight="1">
      <c r="A63" s="143" t="s">
        <v>13</v>
      </c>
      <c r="B63" s="144">
        <v>96</v>
      </c>
      <c r="C63" s="139"/>
      <c r="D63" s="145"/>
      <c r="E63" s="139"/>
      <c r="F63" s="139"/>
      <c r="G63" s="139"/>
      <c r="H63" s="139"/>
      <c r="I63" s="139"/>
      <c r="J63" s="139"/>
      <c r="K63" s="140"/>
      <c r="L63" s="140"/>
      <c r="M63" s="140"/>
      <c r="N63" s="140"/>
      <c r="O63" s="140"/>
      <c r="P63" s="140"/>
      <c r="Q63" s="140"/>
      <c r="R63" s="140"/>
      <c r="S63" s="140"/>
    </row>
    <row r="64" spans="1:19" ht="15" customHeight="1">
      <c r="A64" s="37" t="s">
        <v>100</v>
      </c>
      <c r="B64" s="38">
        <v>96</v>
      </c>
      <c r="C64" s="39"/>
      <c r="D64" s="39"/>
      <c r="E64" s="39">
        <v>250</v>
      </c>
      <c r="F64" s="39"/>
      <c r="G64" s="102">
        <f>SUM(G65)</f>
        <v>16.975000000000001</v>
      </c>
      <c r="H64" s="39">
        <v>0.72</v>
      </c>
      <c r="I64" s="39">
        <v>0</v>
      </c>
      <c r="J64" s="39">
        <v>20.34</v>
      </c>
      <c r="K64" s="39">
        <v>111</v>
      </c>
      <c r="L64" s="102" t="s">
        <v>245</v>
      </c>
      <c r="M64" s="102">
        <v>7.5</v>
      </c>
      <c r="N64" s="102"/>
      <c r="O64" s="102">
        <v>0.15</v>
      </c>
      <c r="P64" s="102">
        <v>12</v>
      </c>
      <c r="Q64" s="102">
        <v>8.25</v>
      </c>
      <c r="R64" s="102">
        <v>6.75</v>
      </c>
      <c r="S64" s="102">
        <v>1.65</v>
      </c>
    </row>
    <row r="65" spans="1:19" ht="15" customHeight="1">
      <c r="A65" s="11" t="s">
        <v>100</v>
      </c>
      <c r="B65" s="38">
        <v>96</v>
      </c>
      <c r="C65" s="12">
        <v>250</v>
      </c>
      <c r="D65" s="7">
        <f t="shared" ref="D65" si="13">B65*C65/1000</f>
        <v>24</v>
      </c>
      <c r="E65" s="7"/>
      <c r="F65" s="22">
        <v>67.900000000000006</v>
      </c>
      <c r="G65" s="22">
        <f>C65*F65/1000</f>
        <v>16.975000000000001</v>
      </c>
      <c r="H65" s="7"/>
      <c r="I65" s="7"/>
      <c r="J65" s="7"/>
      <c r="K65" s="7"/>
      <c r="L65" s="7"/>
      <c r="M65" s="7"/>
      <c r="N65" s="7"/>
      <c r="O65" s="7"/>
      <c r="P65" s="7"/>
      <c r="Q65" s="7"/>
      <c r="R65" s="7"/>
      <c r="S65" s="7"/>
    </row>
    <row r="66" spans="1:19" s="40" customFormat="1" ht="15" customHeight="1">
      <c r="A66" s="97" t="s">
        <v>88</v>
      </c>
      <c r="B66" s="98">
        <v>96</v>
      </c>
      <c r="C66" s="170"/>
      <c r="D66" s="101"/>
      <c r="E66" s="101">
        <v>200</v>
      </c>
      <c r="F66" s="102"/>
      <c r="G66" s="102">
        <f>SUM(G67)</f>
        <v>12.86467</v>
      </c>
      <c r="H66" s="102">
        <v>1.53</v>
      </c>
      <c r="I66" s="102">
        <v>0.34</v>
      </c>
      <c r="J66" s="102">
        <v>13.77</v>
      </c>
      <c r="K66" s="102">
        <v>61.2</v>
      </c>
      <c r="L66" s="95">
        <v>0.08</v>
      </c>
      <c r="M66" s="95">
        <v>2.6</v>
      </c>
      <c r="N66" s="95">
        <v>40</v>
      </c>
      <c r="O66" s="95"/>
      <c r="P66" s="95">
        <v>240</v>
      </c>
      <c r="Q66" s="95">
        <v>180</v>
      </c>
      <c r="R66" s="95">
        <v>28</v>
      </c>
      <c r="S66" s="95">
        <v>0.2</v>
      </c>
    </row>
    <row r="67" spans="1:19" ht="15" customHeight="1">
      <c r="A67" s="10" t="s">
        <v>58</v>
      </c>
      <c r="B67" s="17">
        <v>96</v>
      </c>
      <c r="C67" s="9">
        <v>211</v>
      </c>
      <c r="D67" s="6">
        <f t="shared" ref="D67" si="14">B67*C67/1000</f>
        <v>20.256</v>
      </c>
      <c r="E67" s="6"/>
      <c r="F67" s="8">
        <v>60.97</v>
      </c>
      <c r="G67" s="8">
        <f>C67*F67/1000</f>
        <v>12.86467</v>
      </c>
      <c r="H67" s="8"/>
      <c r="I67" s="8"/>
      <c r="J67" s="8"/>
      <c r="K67" s="8"/>
      <c r="L67" s="8"/>
      <c r="M67" s="8"/>
      <c r="N67" s="8"/>
      <c r="O67" s="8"/>
      <c r="P67" s="8"/>
      <c r="Q67" s="8"/>
      <c r="R67" s="8"/>
      <c r="S67" s="8"/>
    </row>
    <row r="68" spans="1:19" ht="15" customHeight="1">
      <c r="A68" s="271"/>
      <c r="B68" s="273"/>
      <c r="C68" s="273"/>
      <c r="D68" s="273"/>
      <c r="E68" s="273"/>
      <c r="F68" s="273"/>
      <c r="G68" s="274"/>
      <c r="H68" s="15">
        <f t="shared" ref="H68:S68" si="15">SUM(H64:H66)</f>
        <v>2.25</v>
      </c>
      <c r="I68" s="15">
        <f t="shared" si="15"/>
        <v>0.34</v>
      </c>
      <c r="J68" s="15">
        <f t="shared" si="15"/>
        <v>34.11</v>
      </c>
      <c r="K68" s="15">
        <f t="shared" si="15"/>
        <v>172.2</v>
      </c>
      <c r="L68" s="15">
        <f t="shared" si="15"/>
        <v>0.08</v>
      </c>
      <c r="M68" s="15">
        <f t="shared" si="15"/>
        <v>10.1</v>
      </c>
      <c r="N68" s="15">
        <f t="shared" si="15"/>
        <v>40</v>
      </c>
      <c r="O68" s="15">
        <f t="shared" si="15"/>
        <v>0.15</v>
      </c>
      <c r="P68" s="15">
        <f t="shared" si="15"/>
        <v>252</v>
      </c>
      <c r="Q68" s="15">
        <f t="shared" si="15"/>
        <v>188.25</v>
      </c>
      <c r="R68" s="15">
        <f t="shared" si="15"/>
        <v>34.75</v>
      </c>
      <c r="S68" s="15">
        <f t="shared" si="15"/>
        <v>1.8499999999999999</v>
      </c>
    </row>
    <row r="69" spans="1:19" ht="15" customHeight="1">
      <c r="F69" s="43" t="s">
        <v>46</v>
      </c>
      <c r="G69" s="49">
        <f>SUM(E71*E72)</f>
        <v>11955.353279999999</v>
      </c>
      <c r="H69" s="49">
        <f t="shared" ref="H69:S69" si="16">H26+H62+H68</f>
        <v>69.5</v>
      </c>
      <c r="I69" s="49">
        <f t="shared" si="16"/>
        <v>78.3</v>
      </c>
      <c r="J69" s="49">
        <f t="shared" si="16"/>
        <v>282.35000000000002</v>
      </c>
      <c r="K69" s="49">
        <f t="shared" si="16"/>
        <v>1707.36</v>
      </c>
      <c r="L69" s="49">
        <f t="shared" si="16"/>
        <v>0.67999999999999994</v>
      </c>
      <c r="M69" s="49">
        <f t="shared" si="16"/>
        <v>30.480000000000004</v>
      </c>
      <c r="N69" s="49">
        <f t="shared" si="16"/>
        <v>88</v>
      </c>
      <c r="O69" s="49">
        <f t="shared" si="16"/>
        <v>12.86</v>
      </c>
      <c r="P69" s="49">
        <f t="shared" si="16"/>
        <v>509.41999999999996</v>
      </c>
      <c r="Q69" s="49">
        <f t="shared" si="16"/>
        <v>951.16</v>
      </c>
      <c r="R69" s="49">
        <f t="shared" si="16"/>
        <v>247.45</v>
      </c>
      <c r="S69" s="49">
        <f t="shared" si="16"/>
        <v>14.979999999999999</v>
      </c>
    </row>
    <row r="70" spans="1:19" ht="15" customHeight="1"/>
    <row r="71" spans="1:19" ht="15" customHeight="1">
      <c r="A71" s="2" t="s">
        <v>47</v>
      </c>
      <c r="E71" s="175">
        <v>96</v>
      </c>
      <c r="F71" s="2" t="s">
        <v>48</v>
      </c>
    </row>
    <row r="72" spans="1:19" ht="26.25" customHeight="1">
      <c r="A72" s="2" t="s">
        <v>49</v>
      </c>
      <c r="E72" s="174">
        <f>SUM(G9+G11+G18+G24+G28+G34+G46+G53+G57+G60+G64+G66)</f>
        <v>124.53492999999999</v>
      </c>
      <c r="F72" s="2" t="s">
        <v>50</v>
      </c>
    </row>
    <row r="73" spans="1:19" ht="15" customHeight="1"/>
    <row r="74" spans="1:19" ht="32.25" customHeight="1">
      <c r="A74" s="2" t="s">
        <v>262</v>
      </c>
      <c r="B74" s="3" t="s">
        <v>292</v>
      </c>
      <c r="E74" s="2" t="s">
        <v>51</v>
      </c>
      <c r="H74" s="3"/>
      <c r="I74" s="2" t="s">
        <v>52</v>
      </c>
    </row>
  </sheetData>
  <mergeCells count="9">
    <mergeCell ref="H5:K5"/>
    <mergeCell ref="A26:G26"/>
    <mergeCell ref="A62:G62"/>
    <mergeCell ref="A68:G68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23.xml><?xml version="1.0" encoding="utf-8"?>
<worksheet xmlns="http://schemas.openxmlformats.org/spreadsheetml/2006/main" xmlns:r="http://schemas.openxmlformats.org/officeDocument/2006/relationships">
  <dimension ref="A1:S71"/>
  <sheetViews>
    <sheetView view="pageBreakPreview" topLeftCell="A16" zoomScale="78" zoomScaleNormal="110" zoomScaleSheetLayoutView="78" workbookViewId="0">
      <selection activeCell="U38" sqref="U38"/>
    </sheetView>
  </sheetViews>
  <sheetFormatPr defaultColWidth="8.85546875" defaultRowHeight="12.75"/>
  <cols>
    <col min="1" max="1" width="19.140625" style="2" bestFit="1" customWidth="1"/>
    <col min="2" max="2" width="17.140625" style="2" customWidth="1"/>
    <col min="3" max="4" width="9.7109375" style="2" customWidth="1"/>
    <col min="5" max="5" width="13" style="2" customWidth="1"/>
    <col min="6" max="6" width="9.7109375" style="2" customWidth="1"/>
    <col min="7" max="7" width="11.5703125" style="2" customWidth="1"/>
    <col min="8" max="11" width="9.7109375" style="2" customWidth="1"/>
    <col min="12" max="16384" width="8.85546875" style="2"/>
  </cols>
  <sheetData>
    <row r="1" spans="1:19" ht="33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80" t="s">
        <v>81</v>
      </c>
      <c r="I5" s="280"/>
      <c r="J5" s="280"/>
      <c r="K5" s="280"/>
    </row>
    <row r="6" spans="1:19" ht="15" customHeight="1">
      <c r="E6" s="2" t="s">
        <v>196</v>
      </c>
    </row>
    <row r="7" spans="1:19" s="1" customFormat="1" ht="52.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6.7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35" customFormat="1" ht="15" customHeight="1">
      <c r="A9" s="196" t="s">
        <v>293</v>
      </c>
      <c r="B9" s="33">
        <v>155</v>
      </c>
      <c r="C9" s="197"/>
      <c r="D9" s="34"/>
      <c r="E9" s="34">
        <v>58</v>
      </c>
      <c r="F9" s="81"/>
      <c r="G9" s="81">
        <f>G10</f>
        <v>21.46</v>
      </c>
      <c r="H9" s="81">
        <v>4.7</v>
      </c>
      <c r="I9" s="81">
        <v>7.5</v>
      </c>
      <c r="J9" s="81">
        <v>0.4</v>
      </c>
      <c r="K9" s="81">
        <v>87.9</v>
      </c>
      <c r="L9" s="81"/>
      <c r="M9" s="81"/>
      <c r="N9" s="81"/>
      <c r="O9" s="81">
        <v>0.3</v>
      </c>
      <c r="P9" s="81">
        <v>9.6</v>
      </c>
      <c r="Q9" s="81">
        <v>49.3</v>
      </c>
      <c r="R9" s="81">
        <v>5.3</v>
      </c>
      <c r="S9" s="81">
        <v>0.6</v>
      </c>
    </row>
    <row r="10" spans="1:19" s="35" customFormat="1" ht="19.5" customHeight="1">
      <c r="A10" s="85" t="s">
        <v>293</v>
      </c>
      <c r="B10" s="33">
        <v>155</v>
      </c>
      <c r="C10" s="198">
        <v>58</v>
      </c>
      <c r="D10" s="8">
        <f>B10*C10/1000</f>
        <v>8.99</v>
      </c>
      <c r="E10" s="6"/>
      <c r="F10" s="8">
        <v>370</v>
      </c>
      <c r="G10" s="8">
        <f>C10*F10/1000</f>
        <v>21.46</v>
      </c>
      <c r="H10" s="182"/>
      <c r="I10" s="182"/>
      <c r="J10" s="182"/>
      <c r="K10" s="182"/>
      <c r="L10" s="182"/>
      <c r="M10" s="182"/>
      <c r="N10" s="182"/>
      <c r="O10" s="182"/>
      <c r="P10" s="182"/>
      <c r="Q10" s="182"/>
      <c r="R10" s="182"/>
      <c r="S10" s="182"/>
    </row>
    <row r="11" spans="1:19" s="103" customFormat="1">
      <c r="A11" s="90" t="s">
        <v>193</v>
      </c>
      <c r="B11" s="33">
        <v>155</v>
      </c>
      <c r="C11" s="199"/>
      <c r="D11" s="101"/>
      <c r="E11" s="101">
        <v>130</v>
      </c>
      <c r="F11" s="101"/>
      <c r="G11" s="102">
        <f>SUM(G12:G17)</f>
        <v>6.0623500000000012</v>
      </c>
      <c r="H11" s="101">
        <v>5.0999999999999996</v>
      </c>
      <c r="I11" s="101">
        <v>7.5</v>
      </c>
      <c r="J11" s="101">
        <v>28.5</v>
      </c>
      <c r="K11" s="102">
        <v>201.9</v>
      </c>
      <c r="L11" s="102">
        <v>0.06</v>
      </c>
      <c r="M11" s="102"/>
      <c r="N11" s="102"/>
      <c r="O11" s="102">
        <v>1.95</v>
      </c>
      <c r="P11" s="102">
        <v>12</v>
      </c>
      <c r="Q11" s="102">
        <v>34.5</v>
      </c>
      <c r="R11" s="102">
        <v>7.5</v>
      </c>
      <c r="S11" s="102">
        <v>0.75</v>
      </c>
    </row>
    <row r="12" spans="1:19" ht="27" customHeight="1">
      <c r="A12" s="147" t="s">
        <v>140</v>
      </c>
      <c r="B12" s="33">
        <v>155</v>
      </c>
      <c r="C12" s="200">
        <v>40</v>
      </c>
      <c r="D12" s="7">
        <f>B12*C12/1000</f>
        <v>6.2</v>
      </c>
      <c r="E12" s="7"/>
      <c r="F12" s="22">
        <v>42.5</v>
      </c>
      <c r="G12" s="8">
        <f>C12*F12/1000</f>
        <v>1.7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1.25" customHeight="1">
      <c r="A13" s="147" t="s">
        <v>119</v>
      </c>
      <c r="B13" s="33">
        <v>155</v>
      </c>
      <c r="C13" s="200">
        <v>5</v>
      </c>
      <c r="D13" s="7">
        <f>B13*C13/1000</f>
        <v>0.77500000000000002</v>
      </c>
      <c r="E13" s="7"/>
      <c r="F13" s="22">
        <v>5.7</v>
      </c>
      <c r="G13" s="8">
        <f>C13*F13/40</f>
        <v>0.71250000000000002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ht="16.5" customHeight="1">
      <c r="A14" s="147" t="s">
        <v>73</v>
      </c>
      <c r="B14" s="33">
        <v>155</v>
      </c>
      <c r="C14" s="200">
        <v>5</v>
      </c>
      <c r="D14" s="7">
        <f>B14*C14/1000</f>
        <v>0.77500000000000002</v>
      </c>
      <c r="E14" s="7"/>
      <c r="F14" s="22">
        <v>50</v>
      </c>
      <c r="G14" s="8">
        <f t="shared" ref="G14:G17" si="0">C14*F14/1000</f>
        <v>0.25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ht="17.25" customHeight="1">
      <c r="A15" s="147" t="s">
        <v>25</v>
      </c>
      <c r="B15" s="33">
        <v>155</v>
      </c>
      <c r="C15" s="200">
        <v>3</v>
      </c>
      <c r="D15" s="7">
        <f>B15*C15/1000</f>
        <v>0.46500000000000002</v>
      </c>
      <c r="E15" s="7"/>
      <c r="F15" s="22">
        <v>117</v>
      </c>
      <c r="G15" s="8">
        <f t="shared" si="0"/>
        <v>0.35099999999999998</v>
      </c>
      <c r="H15" s="7"/>
      <c r="I15" s="7"/>
      <c r="J15" s="7"/>
      <c r="K15" s="7"/>
      <c r="L15" s="7"/>
      <c r="M15" s="7"/>
      <c r="N15" s="7"/>
      <c r="O15" s="7"/>
      <c r="P15" s="7"/>
      <c r="Q15" s="7"/>
      <c r="R15" s="7"/>
      <c r="S15" s="7"/>
    </row>
    <row r="16" spans="1:19" ht="15" customHeight="1">
      <c r="A16" s="206" t="s">
        <v>41</v>
      </c>
      <c r="B16" s="33">
        <v>155</v>
      </c>
      <c r="C16" s="198">
        <v>5</v>
      </c>
      <c r="D16" s="8">
        <f>B16*C16/1000</f>
        <v>0.77500000000000002</v>
      </c>
      <c r="E16" s="6"/>
      <c r="F16" s="8">
        <v>606.97</v>
      </c>
      <c r="G16" s="8">
        <f t="shared" si="0"/>
        <v>3.0348500000000005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244" t="s">
        <v>19</v>
      </c>
      <c r="B17" s="33">
        <v>155</v>
      </c>
      <c r="C17" s="198">
        <v>1</v>
      </c>
      <c r="D17" s="6">
        <f t="shared" ref="D17:D23" si="1">B17*C17/1000</f>
        <v>0.155</v>
      </c>
      <c r="E17" s="6"/>
      <c r="F17" s="8">
        <v>14</v>
      </c>
      <c r="G17" s="8">
        <f t="shared" si="0"/>
        <v>1.4E-2</v>
      </c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</row>
    <row r="18" spans="1:19" ht="15" customHeight="1">
      <c r="A18" s="97" t="s">
        <v>217</v>
      </c>
      <c r="B18" s="33">
        <v>155</v>
      </c>
      <c r="C18" s="108"/>
      <c r="D18" s="94"/>
      <c r="E18" s="101">
        <v>35</v>
      </c>
      <c r="F18" s="93"/>
      <c r="G18" s="182">
        <f>G19</f>
        <v>5.3164999999999996</v>
      </c>
      <c r="H18" s="93">
        <v>1.7</v>
      </c>
      <c r="I18" s="102">
        <v>2.2599999999999998</v>
      </c>
      <c r="J18" s="93">
        <v>3.08</v>
      </c>
      <c r="K18" s="102">
        <v>50</v>
      </c>
      <c r="L18" s="102">
        <v>0.02</v>
      </c>
      <c r="M18" s="102"/>
      <c r="N18" s="102">
        <v>13</v>
      </c>
      <c r="O18" s="102">
        <v>0.26</v>
      </c>
      <c r="P18" s="102">
        <v>8.1999999999999993</v>
      </c>
      <c r="Q18" s="102">
        <v>17.399999999999999</v>
      </c>
      <c r="R18" s="102">
        <v>3</v>
      </c>
      <c r="S18" s="102">
        <v>0.2</v>
      </c>
    </row>
    <row r="19" spans="1:19" ht="15" customHeight="1">
      <c r="A19" s="10" t="s">
        <v>217</v>
      </c>
      <c r="B19" s="33">
        <v>155</v>
      </c>
      <c r="C19" s="9">
        <v>35</v>
      </c>
      <c r="D19" s="4">
        <f t="shared" ref="D19" si="2">B19*C19/1000</f>
        <v>5.4249999999999998</v>
      </c>
      <c r="E19" s="6"/>
      <c r="F19" s="88">
        <v>151.9</v>
      </c>
      <c r="G19" s="51">
        <f t="shared" ref="G19" si="3">C19*F19/1000</f>
        <v>5.3164999999999996</v>
      </c>
      <c r="H19" s="88"/>
      <c r="I19" s="8"/>
      <c r="J19" s="88"/>
      <c r="K19" s="8"/>
      <c r="L19" s="8"/>
      <c r="M19" s="8"/>
      <c r="N19" s="8"/>
      <c r="O19" s="8"/>
      <c r="P19" s="8"/>
      <c r="Q19" s="8"/>
      <c r="R19" s="8"/>
      <c r="S19" s="8"/>
    </row>
    <row r="20" spans="1:19" s="103" customFormat="1" ht="15" customHeight="1">
      <c r="A20" s="243" t="s">
        <v>233</v>
      </c>
      <c r="B20" s="33">
        <v>155</v>
      </c>
      <c r="C20" s="202"/>
      <c r="D20" s="101"/>
      <c r="E20" s="101" t="s">
        <v>195</v>
      </c>
      <c r="F20" s="101"/>
      <c r="G20" s="102">
        <f>SUM(G21:G23)</f>
        <v>8.0569999999999986</v>
      </c>
      <c r="H20" s="101">
        <v>0.8</v>
      </c>
      <c r="I20" s="101">
        <v>0.44</v>
      </c>
      <c r="J20" s="101">
        <v>23.02</v>
      </c>
      <c r="K20" s="102">
        <v>81.819999999999993</v>
      </c>
      <c r="L20" s="102">
        <v>0.04</v>
      </c>
      <c r="M20" s="102">
        <v>1.33</v>
      </c>
      <c r="N20" s="102">
        <v>10</v>
      </c>
      <c r="O20" s="102"/>
      <c r="P20" s="102">
        <v>126.6</v>
      </c>
      <c r="Q20" s="102">
        <v>92.8</v>
      </c>
      <c r="R20" s="102">
        <v>15.4</v>
      </c>
      <c r="S20" s="102">
        <v>0.41</v>
      </c>
    </row>
    <row r="21" spans="1:19" ht="15" customHeight="1">
      <c r="A21" s="147" t="s">
        <v>194</v>
      </c>
      <c r="B21" s="33">
        <v>155</v>
      </c>
      <c r="C21" s="200">
        <v>2</v>
      </c>
      <c r="D21" s="7">
        <f t="shared" si="1"/>
        <v>0.31</v>
      </c>
      <c r="E21" s="7"/>
      <c r="F21" s="22">
        <v>275</v>
      </c>
      <c r="G21" s="22">
        <f>C21*F21/1000</f>
        <v>0.55000000000000004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147" t="s">
        <v>234</v>
      </c>
      <c r="B22" s="33">
        <v>155</v>
      </c>
      <c r="C22" s="200">
        <v>15</v>
      </c>
      <c r="D22" s="7"/>
      <c r="E22" s="7"/>
      <c r="F22" s="22">
        <v>50</v>
      </c>
      <c r="G22" s="22">
        <f>C22*F22/1000</f>
        <v>0.75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85" t="s">
        <v>58</v>
      </c>
      <c r="B23" s="33">
        <v>155</v>
      </c>
      <c r="C23" s="198">
        <v>100</v>
      </c>
      <c r="D23" s="6">
        <f t="shared" si="1"/>
        <v>15.5</v>
      </c>
      <c r="E23" s="6"/>
      <c r="F23" s="8">
        <v>67.569999999999993</v>
      </c>
      <c r="G23" s="22">
        <f>C23*F23/1000</f>
        <v>6.7569999999999988</v>
      </c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</row>
    <row r="24" spans="1:19" s="103" customFormat="1" ht="15" customHeight="1">
      <c r="A24" s="90" t="s">
        <v>139</v>
      </c>
      <c r="B24" s="33">
        <v>155</v>
      </c>
      <c r="C24" s="202"/>
      <c r="D24" s="101"/>
      <c r="E24" s="101">
        <v>120</v>
      </c>
      <c r="F24" s="101"/>
      <c r="G24" s="102">
        <f>SUM(G25)</f>
        <v>4.92</v>
      </c>
      <c r="H24" s="101">
        <v>12.18</v>
      </c>
      <c r="I24" s="101">
        <v>3.17</v>
      </c>
      <c r="J24" s="101">
        <v>28.5</v>
      </c>
      <c r="K24" s="102">
        <v>363</v>
      </c>
      <c r="L24" s="102">
        <v>0.05</v>
      </c>
      <c r="M24" s="102"/>
      <c r="N24" s="102"/>
      <c r="O24" s="102">
        <v>0.65</v>
      </c>
      <c r="P24" s="102">
        <v>11.5</v>
      </c>
      <c r="Q24" s="102">
        <v>43.5</v>
      </c>
      <c r="R24" s="102">
        <v>16.5</v>
      </c>
      <c r="S24" s="102">
        <v>0.55000000000000004</v>
      </c>
    </row>
    <row r="25" spans="1:19" ht="15" customHeight="1">
      <c r="A25" s="85" t="s">
        <v>139</v>
      </c>
      <c r="B25" s="33">
        <v>155</v>
      </c>
      <c r="C25" s="198">
        <v>120</v>
      </c>
      <c r="D25" s="6">
        <f>B25*C25/1000</f>
        <v>18.600000000000001</v>
      </c>
      <c r="E25" s="6"/>
      <c r="F25" s="8">
        <v>41</v>
      </c>
      <c r="G25" s="22">
        <f>C25*F25/1000</f>
        <v>4.92</v>
      </c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</row>
    <row r="26" spans="1:19" ht="15" customHeight="1">
      <c r="A26" s="271"/>
      <c r="B26" s="272"/>
      <c r="C26" s="273"/>
      <c r="D26" s="273"/>
      <c r="E26" s="273"/>
      <c r="F26" s="273"/>
      <c r="G26" s="274"/>
      <c r="H26" s="31">
        <f>SUM(H9:H25)</f>
        <v>24.48</v>
      </c>
      <c r="I26" s="31">
        <f>SUM(I9:I25)</f>
        <v>20.869999999999997</v>
      </c>
      <c r="J26" s="31">
        <f>SUM(J9:J25)</f>
        <v>83.5</v>
      </c>
      <c r="K26" s="31">
        <f>SUM(K9:K25)</f>
        <v>784.62</v>
      </c>
      <c r="L26" s="31">
        <f t="shared" ref="L26:S26" si="4">SUM(L9:L25)</f>
        <v>0.16999999999999998</v>
      </c>
      <c r="M26" s="31">
        <f t="shared" si="4"/>
        <v>1.33</v>
      </c>
      <c r="N26" s="31">
        <f t="shared" si="4"/>
        <v>23</v>
      </c>
      <c r="O26" s="31">
        <f t="shared" si="4"/>
        <v>3.1599999999999997</v>
      </c>
      <c r="P26" s="31">
        <f t="shared" si="4"/>
        <v>167.9</v>
      </c>
      <c r="Q26" s="31">
        <f t="shared" si="4"/>
        <v>237.5</v>
      </c>
      <c r="R26" s="31">
        <f t="shared" si="4"/>
        <v>47.7</v>
      </c>
      <c r="S26" s="31">
        <f t="shared" si="4"/>
        <v>2.5099999999999998</v>
      </c>
    </row>
    <row r="27" spans="1:19" s="136" customFormat="1" ht="15" customHeight="1">
      <c r="A27" s="132" t="s">
        <v>12</v>
      </c>
      <c r="B27" s="138">
        <v>155</v>
      </c>
      <c r="C27" s="134"/>
      <c r="D27" s="134"/>
      <c r="E27" s="134"/>
      <c r="F27" s="134"/>
      <c r="G27" s="134"/>
      <c r="H27" s="134"/>
      <c r="I27" s="134"/>
      <c r="J27" s="134"/>
      <c r="K27" s="135"/>
      <c r="L27" s="135"/>
      <c r="M27" s="135"/>
      <c r="N27" s="135"/>
      <c r="O27" s="135"/>
      <c r="P27" s="135"/>
      <c r="Q27" s="135"/>
      <c r="R27" s="135"/>
      <c r="S27" s="135"/>
    </row>
    <row r="28" spans="1:19" s="103" customFormat="1" ht="38.25">
      <c r="A28" s="90" t="s">
        <v>266</v>
      </c>
      <c r="B28" s="110">
        <v>155</v>
      </c>
      <c r="C28" s="199"/>
      <c r="D28" s="101"/>
      <c r="E28" s="101">
        <v>100</v>
      </c>
      <c r="F28" s="101"/>
      <c r="G28" s="102">
        <f>SUM(G29:G33)</f>
        <v>9.4055999999999997</v>
      </c>
      <c r="H28" s="101">
        <v>0.8</v>
      </c>
      <c r="I28" s="101">
        <v>8</v>
      </c>
      <c r="J28" s="101">
        <v>4.0999999999999996</v>
      </c>
      <c r="K28" s="101">
        <v>89.7</v>
      </c>
      <c r="L28" s="101">
        <v>0.05</v>
      </c>
      <c r="M28" s="101">
        <v>6.95</v>
      </c>
      <c r="N28" s="101"/>
      <c r="O28" s="101">
        <v>2.4900000000000002</v>
      </c>
      <c r="P28" s="101">
        <v>21.19</v>
      </c>
      <c r="Q28" s="101">
        <v>33.979999999999997</v>
      </c>
      <c r="R28" s="101">
        <v>24</v>
      </c>
      <c r="S28" s="101">
        <v>1.32</v>
      </c>
    </row>
    <row r="29" spans="1:19" s="103" customFormat="1">
      <c r="A29" s="147" t="s">
        <v>267</v>
      </c>
      <c r="B29" s="110">
        <v>155</v>
      </c>
      <c r="C29" s="200">
        <v>56</v>
      </c>
      <c r="D29" s="7">
        <f t="shared" ref="D29:D33" si="5">B29*C29/1000</f>
        <v>8.68</v>
      </c>
      <c r="E29" s="7"/>
      <c r="F29" s="22">
        <v>78.8</v>
      </c>
      <c r="G29" s="22">
        <f t="shared" ref="G29:G33" si="6">C29*F29/1000</f>
        <v>4.4127999999999998</v>
      </c>
      <c r="H29" s="106"/>
      <c r="I29" s="106"/>
      <c r="J29" s="106"/>
      <c r="K29" s="106"/>
      <c r="L29" s="106"/>
      <c r="M29" s="106"/>
      <c r="N29" s="106"/>
      <c r="O29" s="106"/>
      <c r="P29" s="106"/>
      <c r="Q29" s="106"/>
      <c r="R29" s="106"/>
      <c r="S29" s="106"/>
    </row>
    <row r="30" spans="1:19" s="103" customFormat="1">
      <c r="A30" s="147" t="s">
        <v>268</v>
      </c>
      <c r="B30" s="110">
        <v>155</v>
      </c>
      <c r="C30" s="200">
        <v>44</v>
      </c>
      <c r="D30" s="7">
        <f t="shared" si="5"/>
        <v>6.82</v>
      </c>
      <c r="E30" s="7"/>
      <c r="F30" s="22">
        <v>88.7</v>
      </c>
      <c r="G30" s="22">
        <f t="shared" si="6"/>
        <v>3.9028</v>
      </c>
      <c r="H30" s="106"/>
      <c r="I30" s="106"/>
      <c r="J30" s="106"/>
      <c r="K30" s="106"/>
      <c r="L30" s="106"/>
      <c r="M30" s="106"/>
      <c r="N30" s="106"/>
      <c r="O30" s="106"/>
      <c r="P30" s="106"/>
      <c r="Q30" s="106"/>
      <c r="R30" s="106"/>
      <c r="S30" s="106"/>
    </row>
    <row r="31" spans="1:19" ht="15" customHeight="1">
      <c r="A31" s="147" t="s">
        <v>36</v>
      </c>
      <c r="B31" s="110">
        <v>155</v>
      </c>
      <c r="C31" s="200">
        <v>15</v>
      </c>
      <c r="D31" s="7">
        <f t="shared" si="5"/>
        <v>2.3250000000000002</v>
      </c>
      <c r="E31" s="7"/>
      <c r="F31" s="22">
        <v>24</v>
      </c>
      <c r="G31" s="22">
        <f t="shared" si="6"/>
        <v>0.36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25</v>
      </c>
      <c r="B32" s="110">
        <v>155</v>
      </c>
      <c r="C32" s="200">
        <v>6</v>
      </c>
      <c r="D32" s="7">
        <f t="shared" si="5"/>
        <v>0.93</v>
      </c>
      <c r="E32" s="7"/>
      <c r="F32" s="22">
        <v>117</v>
      </c>
      <c r="G32" s="22">
        <f t="shared" si="6"/>
        <v>0.70199999999999996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93</v>
      </c>
      <c r="B33" s="110">
        <v>155</v>
      </c>
      <c r="C33" s="200">
        <v>2</v>
      </c>
      <c r="D33" s="7">
        <f t="shared" si="5"/>
        <v>0.31</v>
      </c>
      <c r="E33" s="7"/>
      <c r="F33" s="22">
        <v>14</v>
      </c>
      <c r="G33" s="22">
        <f t="shared" si="6"/>
        <v>2.8000000000000001E-2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41.25" customHeight="1">
      <c r="A34" s="196" t="s">
        <v>134</v>
      </c>
      <c r="B34" s="110">
        <v>155</v>
      </c>
      <c r="C34" s="197"/>
      <c r="D34" s="34"/>
      <c r="E34" s="34"/>
      <c r="F34" s="34"/>
      <c r="G34" s="81">
        <f>SUM(G35:G45)</f>
        <v>13.24145</v>
      </c>
      <c r="H34" s="112">
        <v>1.83</v>
      </c>
      <c r="I34" s="112">
        <v>4.9000000000000004</v>
      </c>
      <c r="J34" s="112">
        <v>11.75</v>
      </c>
      <c r="K34" s="112">
        <v>98.4</v>
      </c>
      <c r="L34" s="112">
        <v>0.05</v>
      </c>
      <c r="M34" s="112">
        <v>10.3</v>
      </c>
      <c r="N34" s="112"/>
      <c r="O34" s="112">
        <v>2.4</v>
      </c>
      <c r="P34" s="112">
        <v>34.450000000000003</v>
      </c>
      <c r="Q34" s="112">
        <v>53.03</v>
      </c>
      <c r="R34" s="112">
        <v>26.2</v>
      </c>
      <c r="S34" s="112">
        <v>1.18</v>
      </c>
    </row>
    <row r="35" spans="1:19" s="35" customFormat="1">
      <c r="A35" s="147" t="s">
        <v>26</v>
      </c>
      <c r="B35" s="110">
        <v>155</v>
      </c>
      <c r="C35" s="200">
        <v>25</v>
      </c>
      <c r="D35" s="7">
        <f t="shared" ref="D35:D63" si="7">B35*C35/1000</f>
        <v>3.875</v>
      </c>
      <c r="E35" s="7"/>
      <c r="F35" s="22">
        <v>18.3</v>
      </c>
      <c r="G35" s="22">
        <f>C35*F35/1000</f>
        <v>0.45750000000000002</v>
      </c>
      <c r="H35" s="112">
        <v>1.83</v>
      </c>
      <c r="I35" s="112">
        <v>4.9000000000000004</v>
      </c>
      <c r="J35" s="112">
        <v>11.75</v>
      </c>
      <c r="K35" s="112">
        <v>98.4</v>
      </c>
      <c r="L35" s="112">
        <v>0.05</v>
      </c>
      <c r="M35" s="112">
        <v>10.3</v>
      </c>
      <c r="N35" s="112"/>
      <c r="O35" s="112">
        <v>2.4</v>
      </c>
      <c r="P35" s="112">
        <v>34.450000000000003</v>
      </c>
      <c r="Q35" s="112">
        <v>53.03</v>
      </c>
      <c r="R35" s="112">
        <v>26.2</v>
      </c>
      <c r="S35" s="112">
        <v>1.18</v>
      </c>
    </row>
    <row r="36" spans="1:19" ht="15" customHeight="1">
      <c r="A36" s="147" t="s">
        <v>27</v>
      </c>
      <c r="B36" s="110">
        <v>155</v>
      </c>
      <c r="C36" s="200">
        <v>27</v>
      </c>
      <c r="D36" s="7">
        <f t="shared" si="7"/>
        <v>4.1849999999999996</v>
      </c>
      <c r="E36" s="7"/>
      <c r="F36" s="22">
        <v>16.899999999999999</v>
      </c>
      <c r="G36" s="22">
        <f t="shared" ref="G36:G45" si="8">C36*F36/1000</f>
        <v>0.45629999999999993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25</v>
      </c>
      <c r="B37" s="110">
        <v>155</v>
      </c>
      <c r="C37" s="200">
        <v>5</v>
      </c>
      <c r="D37" s="7">
        <f t="shared" si="7"/>
        <v>0.77500000000000002</v>
      </c>
      <c r="E37" s="7"/>
      <c r="F37" s="22">
        <v>117</v>
      </c>
      <c r="G37" s="22">
        <f t="shared" si="8"/>
        <v>0.58499999999999996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110">
        <v>155</v>
      </c>
      <c r="C38" s="200">
        <v>13</v>
      </c>
      <c r="D38" s="7">
        <f t="shared" si="7"/>
        <v>2.0150000000000001</v>
      </c>
      <c r="E38" s="7"/>
      <c r="F38" s="22">
        <v>22.4</v>
      </c>
      <c r="G38" s="22">
        <f t="shared" si="8"/>
        <v>0.29120000000000001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36</v>
      </c>
      <c r="B39" s="110">
        <v>155</v>
      </c>
      <c r="C39" s="200">
        <v>15</v>
      </c>
      <c r="D39" s="7">
        <f t="shared" si="7"/>
        <v>2.3250000000000002</v>
      </c>
      <c r="E39" s="7"/>
      <c r="F39" s="22">
        <v>24</v>
      </c>
      <c r="G39" s="22">
        <f t="shared" si="8"/>
        <v>0.36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133</v>
      </c>
      <c r="B40" s="110">
        <v>155</v>
      </c>
      <c r="C40" s="200">
        <v>46</v>
      </c>
      <c r="D40" s="7">
        <f t="shared" si="7"/>
        <v>7.13</v>
      </c>
      <c r="E40" s="7"/>
      <c r="F40" s="22">
        <v>193</v>
      </c>
      <c r="G40" s="22">
        <f t="shared" si="8"/>
        <v>8.8780000000000001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22</v>
      </c>
      <c r="B41" s="110">
        <v>155</v>
      </c>
      <c r="C41" s="200">
        <v>3</v>
      </c>
      <c r="D41" s="7">
        <f t="shared" si="7"/>
        <v>0.46500000000000002</v>
      </c>
      <c r="E41" s="7"/>
      <c r="F41" s="22">
        <v>50</v>
      </c>
      <c r="G41" s="22">
        <f t="shared" si="8"/>
        <v>0.15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147" t="s">
        <v>30</v>
      </c>
      <c r="B42" s="110">
        <v>155</v>
      </c>
      <c r="C42" s="200">
        <v>50</v>
      </c>
      <c r="D42" s="7">
        <f t="shared" si="7"/>
        <v>7.75</v>
      </c>
      <c r="E42" s="7"/>
      <c r="F42" s="22">
        <v>18.399999999999999</v>
      </c>
      <c r="G42" s="22">
        <f t="shared" si="8"/>
        <v>0.91999999999999993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47" t="s">
        <v>31</v>
      </c>
      <c r="B43" s="110">
        <v>155</v>
      </c>
      <c r="C43" s="200">
        <v>5</v>
      </c>
      <c r="D43" s="7">
        <f t="shared" si="7"/>
        <v>0.77500000000000002</v>
      </c>
      <c r="E43" s="7"/>
      <c r="F43" s="22">
        <v>190.09</v>
      </c>
      <c r="G43" s="22">
        <f t="shared" si="8"/>
        <v>0.95045000000000002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ht="15" customHeight="1">
      <c r="A44" s="147" t="s">
        <v>19</v>
      </c>
      <c r="B44" s="110">
        <v>155</v>
      </c>
      <c r="C44" s="200">
        <v>2</v>
      </c>
      <c r="D44" s="7">
        <f t="shared" si="7"/>
        <v>0.31</v>
      </c>
      <c r="E44" s="7"/>
      <c r="F44" s="22">
        <v>14</v>
      </c>
      <c r="G44" s="22">
        <f t="shared" si="8"/>
        <v>2.8000000000000001E-2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32</v>
      </c>
      <c r="B45" s="110">
        <v>155</v>
      </c>
      <c r="C45" s="200">
        <v>3</v>
      </c>
      <c r="D45" s="7">
        <f t="shared" si="7"/>
        <v>0.46500000000000002</v>
      </c>
      <c r="E45" s="7"/>
      <c r="F45" s="22">
        <v>55</v>
      </c>
      <c r="G45" s="22">
        <f t="shared" si="8"/>
        <v>0.16500000000000001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25.5" customHeight="1">
      <c r="A46" s="196" t="s">
        <v>155</v>
      </c>
      <c r="B46" s="110">
        <v>155</v>
      </c>
      <c r="C46" s="197"/>
      <c r="D46" s="34"/>
      <c r="E46" s="34" t="s">
        <v>176</v>
      </c>
      <c r="F46" s="34"/>
      <c r="G46" s="81">
        <f>SUM(G47:G52)</f>
        <v>31.838240000000003</v>
      </c>
      <c r="H46" s="34">
        <v>6.67</v>
      </c>
      <c r="I46" s="34">
        <v>9.93</v>
      </c>
      <c r="J46" s="34">
        <v>31.02</v>
      </c>
      <c r="K46" s="34">
        <v>126</v>
      </c>
      <c r="L46" s="34">
        <v>0.08</v>
      </c>
      <c r="M46" s="34">
        <v>1</v>
      </c>
      <c r="N46" s="34">
        <v>20</v>
      </c>
      <c r="O46" s="34">
        <v>1.2</v>
      </c>
      <c r="P46" s="34">
        <v>14.74</v>
      </c>
      <c r="Q46" s="34">
        <v>219</v>
      </c>
      <c r="R46" s="34">
        <v>26.8</v>
      </c>
      <c r="S46" s="34">
        <v>3.34</v>
      </c>
    </row>
    <row r="47" spans="1:19" s="35" customFormat="1">
      <c r="A47" s="147" t="s">
        <v>279</v>
      </c>
      <c r="B47" s="110">
        <v>155</v>
      </c>
      <c r="C47" s="200">
        <v>88</v>
      </c>
      <c r="D47" s="7">
        <f t="shared" si="7"/>
        <v>13.64</v>
      </c>
      <c r="E47" s="7"/>
      <c r="F47" s="22">
        <v>268</v>
      </c>
      <c r="G47" s="22">
        <f>C47*F47/1000</f>
        <v>23.584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47" t="s">
        <v>156</v>
      </c>
      <c r="B48" s="110">
        <v>155</v>
      </c>
      <c r="C48" s="200">
        <v>16</v>
      </c>
      <c r="D48" s="7">
        <f t="shared" si="7"/>
        <v>2.48</v>
      </c>
      <c r="E48" s="7"/>
      <c r="F48" s="22">
        <v>41</v>
      </c>
      <c r="G48" s="22">
        <f t="shared" ref="G48:G52" si="9">C48*F48/1000</f>
        <v>0.65600000000000003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" customHeight="1">
      <c r="A49" s="147" t="s">
        <v>19</v>
      </c>
      <c r="B49" s="110">
        <v>155</v>
      </c>
      <c r="C49" s="200">
        <v>3</v>
      </c>
      <c r="D49" s="7">
        <f t="shared" si="7"/>
        <v>0.46500000000000002</v>
      </c>
      <c r="E49" s="7"/>
      <c r="F49" s="22">
        <v>14</v>
      </c>
      <c r="G49" s="22">
        <f t="shared" si="9"/>
        <v>4.2000000000000003E-2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147" t="s">
        <v>38</v>
      </c>
      <c r="B50" s="110">
        <v>155</v>
      </c>
      <c r="C50" s="200">
        <v>1E-3</v>
      </c>
      <c r="D50" s="7">
        <f t="shared" si="7"/>
        <v>1.55E-4</v>
      </c>
      <c r="E50" s="7"/>
      <c r="F50" s="22"/>
      <c r="G50" s="22">
        <f t="shared" si="9"/>
        <v>0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ht="15" customHeight="1">
      <c r="A51" s="147" t="s">
        <v>58</v>
      </c>
      <c r="B51" s="110">
        <v>155</v>
      </c>
      <c r="C51" s="200">
        <v>22</v>
      </c>
      <c r="D51" s="7"/>
      <c r="E51" s="7"/>
      <c r="F51" s="22">
        <v>67.569999999999993</v>
      </c>
      <c r="G51" s="22">
        <f t="shared" si="9"/>
        <v>1.48654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ht="15" customHeight="1">
      <c r="A52" s="85" t="s">
        <v>41</v>
      </c>
      <c r="B52" s="110">
        <v>155</v>
      </c>
      <c r="C52" s="198">
        <v>10</v>
      </c>
      <c r="D52" s="6">
        <f t="shared" si="7"/>
        <v>1.55</v>
      </c>
      <c r="E52" s="6"/>
      <c r="F52" s="22">
        <v>606.97</v>
      </c>
      <c r="G52" s="22">
        <f t="shared" si="9"/>
        <v>6.069700000000001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ht="15" customHeight="1">
      <c r="A53" s="196" t="s">
        <v>270</v>
      </c>
      <c r="B53" s="110">
        <v>155</v>
      </c>
      <c r="C53" s="197"/>
      <c r="D53" s="34"/>
      <c r="E53" s="34">
        <v>200</v>
      </c>
      <c r="F53" s="34"/>
      <c r="G53" s="81">
        <f>SUM(G54:G56)</f>
        <v>10.318610000000001</v>
      </c>
      <c r="H53" s="34">
        <v>23.85</v>
      </c>
      <c r="I53" s="34">
        <v>31.45</v>
      </c>
      <c r="J53" s="34">
        <v>26.28</v>
      </c>
      <c r="K53" s="34">
        <v>122.26</v>
      </c>
      <c r="L53" s="34">
        <v>0.19</v>
      </c>
      <c r="M53" s="34"/>
      <c r="N53" s="34">
        <v>5</v>
      </c>
      <c r="O53" s="34">
        <v>2.9</v>
      </c>
      <c r="P53" s="34">
        <v>4.0999999999999996</v>
      </c>
      <c r="Q53" s="34">
        <v>131</v>
      </c>
      <c r="R53" s="34">
        <v>45</v>
      </c>
      <c r="S53" s="34">
        <v>2.58</v>
      </c>
    </row>
    <row r="54" spans="1:19" s="35" customFormat="1" ht="15" customHeight="1">
      <c r="A54" s="147" t="s">
        <v>95</v>
      </c>
      <c r="B54" s="110">
        <v>155</v>
      </c>
      <c r="C54" s="200">
        <v>75</v>
      </c>
      <c r="D54" s="7">
        <f t="shared" si="7"/>
        <v>11.625</v>
      </c>
      <c r="E54" s="7"/>
      <c r="F54" s="22">
        <v>32</v>
      </c>
      <c r="G54" s="22">
        <f>C54*F54/1000</f>
        <v>2.4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ht="15" customHeight="1">
      <c r="A55" s="147" t="s">
        <v>41</v>
      </c>
      <c r="B55" s="110">
        <v>155</v>
      </c>
      <c r="C55" s="200">
        <v>13</v>
      </c>
      <c r="D55" s="7">
        <f t="shared" si="7"/>
        <v>2.0150000000000001</v>
      </c>
      <c r="E55" s="7"/>
      <c r="F55" s="22">
        <v>606.97</v>
      </c>
      <c r="G55" s="22">
        <f t="shared" ref="G55:G56" si="10">C55*F55/1000</f>
        <v>7.8906100000000006</v>
      </c>
      <c r="H55" s="7"/>
      <c r="I55" s="7"/>
      <c r="J55" s="7"/>
      <c r="K55" s="7"/>
      <c r="L55" s="7"/>
      <c r="M55" s="7"/>
      <c r="N55" s="7"/>
      <c r="O55" s="7"/>
      <c r="P55" s="7"/>
      <c r="Q55" s="7"/>
      <c r="R55" s="7"/>
      <c r="S55" s="7"/>
    </row>
    <row r="56" spans="1:19" ht="15" customHeight="1">
      <c r="A56" s="85" t="s">
        <v>19</v>
      </c>
      <c r="B56" s="110">
        <v>155</v>
      </c>
      <c r="C56" s="198">
        <v>2</v>
      </c>
      <c r="D56" s="6">
        <f t="shared" si="7"/>
        <v>0.31</v>
      </c>
      <c r="E56" s="6"/>
      <c r="F56" s="8">
        <v>14</v>
      </c>
      <c r="G56" s="22">
        <f t="shared" si="10"/>
        <v>2.8000000000000001E-2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ht="27.75" customHeight="1">
      <c r="A57" s="90" t="s">
        <v>72</v>
      </c>
      <c r="B57" s="110">
        <v>155</v>
      </c>
      <c r="C57" s="202"/>
      <c r="D57" s="100">
        <f t="shared" si="7"/>
        <v>0</v>
      </c>
      <c r="E57" s="101">
        <v>200</v>
      </c>
      <c r="F57" s="101"/>
      <c r="G57" s="102">
        <f>SUM(G58:G59)</f>
        <v>2.8</v>
      </c>
      <c r="H57" s="102">
        <v>1.1599999999999999</v>
      </c>
      <c r="I57" s="102">
        <v>0.3</v>
      </c>
      <c r="J57" s="102">
        <v>47.26</v>
      </c>
      <c r="K57" s="102">
        <v>128.18</v>
      </c>
      <c r="L57" s="102">
        <v>0.02</v>
      </c>
      <c r="M57" s="102">
        <v>0.8</v>
      </c>
      <c r="N57" s="102"/>
      <c r="O57" s="102">
        <v>0.2</v>
      </c>
      <c r="P57" s="102">
        <v>5.84</v>
      </c>
      <c r="Q57" s="102">
        <v>46</v>
      </c>
      <c r="R57" s="102">
        <v>33</v>
      </c>
      <c r="S57" s="102">
        <v>0.96</v>
      </c>
    </row>
    <row r="58" spans="1:19" s="35" customFormat="1" ht="15" customHeight="1">
      <c r="A58" s="147" t="s">
        <v>76</v>
      </c>
      <c r="B58" s="110">
        <v>155</v>
      </c>
      <c r="C58" s="200">
        <v>20</v>
      </c>
      <c r="D58" s="22">
        <f t="shared" si="7"/>
        <v>3.1</v>
      </c>
      <c r="E58" s="7"/>
      <c r="F58" s="22">
        <v>90</v>
      </c>
      <c r="G58" s="22">
        <f>C58*F58/1000</f>
        <v>1.8</v>
      </c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  <c r="S58" s="22"/>
    </row>
    <row r="59" spans="1:19" ht="15" customHeight="1">
      <c r="A59" s="85" t="s">
        <v>22</v>
      </c>
      <c r="B59" s="110">
        <v>155</v>
      </c>
      <c r="C59" s="198">
        <v>20</v>
      </c>
      <c r="D59" s="8">
        <f t="shared" si="7"/>
        <v>3.1</v>
      </c>
      <c r="E59" s="6"/>
      <c r="F59" s="22">
        <v>50</v>
      </c>
      <c r="G59" s="22">
        <f t="shared" ref="G59" si="11">C59*F59/1000</f>
        <v>1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s="35" customFormat="1">
      <c r="A60" s="196" t="s">
        <v>44</v>
      </c>
      <c r="B60" s="110">
        <v>155</v>
      </c>
      <c r="C60" s="197"/>
      <c r="D60" s="34"/>
      <c r="E60" s="34">
        <v>72</v>
      </c>
      <c r="F60" s="34"/>
      <c r="G60" s="102">
        <f>SUM(G61)</f>
        <v>2.952</v>
      </c>
      <c r="H60" s="34">
        <v>8.4600000000000009</v>
      </c>
      <c r="I60" s="34">
        <v>2.5099999999999998</v>
      </c>
      <c r="J60" s="34">
        <v>44.33</v>
      </c>
      <c r="K60" s="34">
        <v>186</v>
      </c>
      <c r="L60" s="34">
        <v>7.0000000000000007E-2</v>
      </c>
      <c r="M60" s="34"/>
      <c r="N60" s="34"/>
      <c r="O60" s="34">
        <v>0.54</v>
      </c>
      <c r="P60" s="34">
        <v>13.8</v>
      </c>
      <c r="Q60" s="34">
        <v>63.6</v>
      </c>
      <c r="R60" s="34">
        <v>15</v>
      </c>
      <c r="S60" s="34">
        <v>1.86</v>
      </c>
    </row>
    <row r="61" spans="1:19">
      <c r="A61" s="147" t="s">
        <v>43</v>
      </c>
      <c r="B61" s="110">
        <v>155</v>
      </c>
      <c r="C61" s="200">
        <v>72</v>
      </c>
      <c r="D61" s="7">
        <f t="shared" si="7"/>
        <v>11.16</v>
      </c>
      <c r="E61" s="7"/>
      <c r="F61" s="22">
        <v>41</v>
      </c>
      <c r="G61" s="22">
        <f>C61*F61/1000</f>
        <v>2.952</v>
      </c>
      <c r="H61" s="7"/>
      <c r="I61" s="7"/>
      <c r="J61" s="7"/>
      <c r="K61" s="7"/>
      <c r="L61" s="7"/>
      <c r="M61" s="7"/>
      <c r="N61" s="7"/>
      <c r="O61" s="7"/>
      <c r="P61" s="7"/>
      <c r="Q61" s="7"/>
      <c r="R61" s="7"/>
      <c r="S61" s="7"/>
    </row>
    <row r="62" spans="1:19" s="35" customFormat="1" ht="15" customHeight="1">
      <c r="A62" s="201" t="s">
        <v>100</v>
      </c>
      <c r="B62" s="110">
        <v>155</v>
      </c>
      <c r="C62" s="212"/>
      <c r="D62" s="39"/>
      <c r="E62" s="39">
        <v>250</v>
      </c>
      <c r="F62" s="39"/>
      <c r="G62" s="102">
        <f>SUM(G63)</f>
        <v>16.975000000000001</v>
      </c>
      <c r="H62" s="39">
        <v>0.72</v>
      </c>
      <c r="I62" s="39">
        <v>0</v>
      </c>
      <c r="J62" s="39">
        <v>20.34</v>
      </c>
      <c r="K62" s="39">
        <v>111</v>
      </c>
      <c r="L62" s="34">
        <v>0.02</v>
      </c>
      <c r="M62" s="34">
        <v>7.5</v>
      </c>
      <c r="N62" s="34"/>
      <c r="O62" s="34">
        <v>0.15</v>
      </c>
      <c r="P62" s="34">
        <v>12</v>
      </c>
      <c r="Q62" s="34">
        <v>8.25</v>
      </c>
      <c r="R62" s="34">
        <v>6.75</v>
      </c>
      <c r="S62" s="34">
        <v>1.65</v>
      </c>
    </row>
    <row r="63" spans="1:19" ht="15" customHeight="1">
      <c r="A63" s="147" t="s">
        <v>100</v>
      </c>
      <c r="B63" s="110">
        <v>155</v>
      </c>
      <c r="C63" s="200">
        <v>250</v>
      </c>
      <c r="D63" s="7">
        <f t="shared" si="7"/>
        <v>38.75</v>
      </c>
      <c r="E63" s="7"/>
      <c r="F63" s="22">
        <v>67.900000000000006</v>
      </c>
      <c r="G63" s="22">
        <f>C63*F63/1000</f>
        <v>16.975000000000001</v>
      </c>
      <c r="H63" s="7"/>
      <c r="I63" s="7"/>
      <c r="J63" s="7"/>
      <c r="K63" s="7"/>
      <c r="L63" s="7"/>
      <c r="M63" s="7"/>
      <c r="N63" s="7"/>
      <c r="O63" s="7"/>
      <c r="P63" s="7"/>
      <c r="Q63" s="7"/>
      <c r="R63" s="7"/>
      <c r="S63" s="7"/>
    </row>
    <row r="64" spans="1:19" s="40" customFormat="1" ht="15" customHeight="1">
      <c r="A64" s="271"/>
      <c r="B64" s="272"/>
      <c r="C64" s="273"/>
      <c r="D64" s="273"/>
      <c r="E64" s="273"/>
      <c r="F64" s="273"/>
      <c r="G64" s="274"/>
      <c r="H64" s="15">
        <f>SUM(H28:H63)</f>
        <v>45.32</v>
      </c>
      <c r="I64" s="15">
        <f>SUM(I28:I63)</f>
        <v>61.989999999999995</v>
      </c>
      <c r="J64" s="15">
        <f>SUM(J28:J63)</f>
        <v>196.83</v>
      </c>
      <c r="K64" s="15">
        <f>SUM(K28:K63)</f>
        <v>959.94</v>
      </c>
      <c r="L64" s="15">
        <f t="shared" ref="L64:S64" si="12">SUM(L28:L63)</f>
        <v>0.53</v>
      </c>
      <c r="M64" s="15">
        <f t="shared" si="12"/>
        <v>36.85</v>
      </c>
      <c r="N64" s="15">
        <f t="shared" si="12"/>
        <v>25</v>
      </c>
      <c r="O64" s="15">
        <f t="shared" si="12"/>
        <v>12.28</v>
      </c>
      <c r="P64" s="15">
        <f t="shared" si="12"/>
        <v>140.57</v>
      </c>
      <c r="Q64" s="15">
        <f t="shared" si="12"/>
        <v>607.89</v>
      </c>
      <c r="R64" s="15">
        <f t="shared" si="12"/>
        <v>202.95</v>
      </c>
      <c r="S64" s="15">
        <f t="shared" si="12"/>
        <v>14.069999999999999</v>
      </c>
    </row>
    <row r="65" spans="1:19" ht="15" customHeight="1">
      <c r="F65" s="43" t="s">
        <v>46</v>
      </c>
      <c r="G65" s="49">
        <f>SUM(E67*E68)</f>
        <v>19844.688750000005</v>
      </c>
      <c r="H65" s="49">
        <f>H26+H64</f>
        <v>69.8</v>
      </c>
      <c r="I65" s="49">
        <f>I26+I64</f>
        <v>82.859999999999985</v>
      </c>
      <c r="J65" s="49">
        <f>J26+J64</f>
        <v>280.33000000000004</v>
      </c>
      <c r="K65" s="49">
        <f>K26+K64</f>
        <v>1744.56</v>
      </c>
      <c r="L65" s="49">
        <f t="shared" ref="L65:S65" si="13">L26+L64</f>
        <v>0.7</v>
      </c>
      <c r="M65" s="49">
        <f t="shared" si="13"/>
        <v>38.18</v>
      </c>
      <c r="N65" s="49">
        <f t="shared" si="13"/>
        <v>48</v>
      </c>
      <c r="O65" s="49">
        <f t="shared" si="13"/>
        <v>15.44</v>
      </c>
      <c r="P65" s="49">
        <f t="shared" si="13"/>
        <v>308.47000000000003</v>
      </c>
      <c r="Q65" s="49">
        <f t="shared" si="13"/>
        <v>845.39</v>
      </c>
      <c r="R65" s="49">
        <f t="shared" si="13"/>
        <v>250.64999999999998</v>
      </c>
      <c r="S65" s="49">
        <f t="shared" si="13"/>
        <v>16.579999999999998</v>
      </c>
    </row>
    <row r="66" spans="1:19" ht="15" customHeight="1"/>
    <row r="67" spans="1:19" ht="15" customHeight="1">
      <c r="A67" s="2" t="s">
        <v>47</v>
      </c>
      <c r="E67" s="175">
        <v>155</v>
      </c>
      <c r="F67" s="2" t="s">
        <v>48</v>
      </c>
    </row>
    <row r="68" spans="1:19" ht="15" customHeight="1">
      <c r="A68" s="2" t="s">
        <v>49</v>
      </c>
      <c r="E68" s="174">
        <f>SUM(G9+G11+G20+G24+G28+G34+G46+G53+G57+G60+G62)</f>
        <v>128.03025000000002</v>
      </c>
      <c r="F68" s="2" t="s">
        <v>50</v>
      </c>
    </row>
    <row r="69" spans="1:19" ht="15" customHeight="1"/>
    <row r="70" spans="1:19" ht="15" customHeight="1">
      <c r="A70" s="2" t="s">
        <v>262</v>
      </c>
      <c r="B70" s="3" t="s">
        <v>292</v>
      </c>
      <c r="E70" s="2" t="s">
        <v>51</v>
      </c>
      <c r="H70" s="3"/>
      <c r="I70" s="2" t="s">
        <v>52</v>
      </c>
    </row>
    <row r="71" spans="1:19" ht="15" customHeight="1"/>
  </sheetData>
  <mergeCells count="8">
    <mergeCell ref="H5:K5"/>
    <mergeCell ref="A26:G26"/>
    <mergeCell ref="A64:G64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24.xml><?xml version="1.0" encoding="utf-8"?>
<worksheet xmlns="http://schemas.openxmlformats.org/spreadsheetml/2006/main" xmlns:r="http://schemas.openxmlformats.org/officeDocument/2006/relationships">
  <dimension ref="A1:S77"/>
  <sheetViews>
    <sheetView view="pageBreakPreview" topLeftCell="A56" zoomScale="87" zoomScaleNormal="110" zoomScaleSheetLayoutView="87" workbookViewId="0">
      <selection activeCell="H36" sqref="H36:S36"/>
    </sheetView>
  </sheetViews>
  <sheetFormatPr defaultColWidth="8.85546875" defaultRowHeight="12.75"/>
  <cols>
    <col min="1" max="1" width="19.140625" style="2" bestFit="1" customWidth="1"/>
    <col min="2" max="6" width="9.7109375" style="2" customWidth="1"/>
    <col min="7" max="7" width="14.28515625" style="2" customWidth="1"/>
    <col min="8" max="11" width="9.7109375" style="2" customWidth="1"/>
    <col min="12" max="15" width="8.85546875" style="2"/>
    <col min="16" max="16" width="8.42578125" style="2" customWidth="1"/>
    <col min="17" max="17" width="10" style="2" customWidth="1"/>
    <col min="18" max="16384" width="8.85546875" style="2"/>
  </cols>
  <sheetData>
    <row r="1" spans="1:19" ht="39.7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 ht="1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25.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3" customHeight="1">
      <c r="A9" s="117" t="s">
        <v>186</v>
      </c>
      <c r="B9" s="110">
        <v>963</v>
      </c>
      <c r="C9" s="113"/>
      <c r="D9" s="114"/>
      <c r="E9" s="114" t="s">
        <v>157</v>
      </c>
      <c r="F9" s="114"/>
      <c r="G9" s="112">
        <f>SUM(G10:G14)</f>
        <v>14.394700000000002</v>
      </c>
      <c r="H9" s="112">
        <v>6.02</v>
      </c>
      <c r="I9" s="112">
        <v>4.05</v>
      </c>
      <c r="J9" s="112">
        <v>33.369999999999997</v>
      </c>
      <c r="K9" s="112">
        <v>194.01</v>
      </c>
      <c r="L9" s="112">
        <v>0.04</v>
      </c>
      <c r="M9" s="112">
        <v>0.36</v>
      </c>
      <c r="N9" s="112">
        <v>32.700000000000003</v>
      </c>
      <c r="O9" s="112">
        <v>0.1</v>
      </c>
      <c r="P9" s="112">
        <v>132.63999999999999</v>
      </c>
      <c r="Q9" s="112">
        <v>109.74</v>
      </c>
      <c r="R9" s="112">
        <v>17.059999999999999</v>
      </c>
      <c r="S9" s="112">
        <v>0.26</v>
      </c>
    </row>
    <row r="10" spans="1:19" ht="15" customHeight="1">
      <c r="A10" s="59" t="s">
        <v>57</v>
      </c>
      <c r="B10" s="110">
        <v>963</v>
      </c>
      <c r="C10" s="194">
        <v>31</v>
      </c>
      <c r="D10" s="69">
        <f>B10*C10/1000</f>
        <v>29.853000000000002</v>
      </c>
      <c r="E10" s="72"/>
      <c r="F10" s="22">
        <v>40</v>
      </c>
      <c r="G10" s="22">
        <f>C10*F10/1000</f>
        <v>1.24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963</v>
      </c>
      <c r="C11" s="194">
        <v>100</v>
      </c>
      <c r="D11" s="69">
        <f t="shared" ref="D11:D62" si="0">B11*C11/1000</f>
        <v>96.3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963</v>
      </c>
      <c r="C12" s="194">
        <v>10</v>
      </c>
      <c r="D12" s="69">
        <f t="shared" si="0"/>
        <v>9.6300000000000008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963</v>
      </c>
      <c r="C13" s="194">
        <v>6</v>
      </c>
      <c r="D13" s="69">
        <f t="shared" si="0"/>
        <v>5.7779999999999996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s="35" customFormat="1" ht="15" customHeight="1">
      <c r="A14" s="61" t="s">
        <v>19</v>
      </c>
      <c r="B14" s="110">
        <v>963</v>
      </c>
      <c r="C14" s="195">
        <v>2</v>
      </c>
      <c r="D14" s="70">
        <f t="shared" si="0"/>
        <v>1.9259999999999999</v>
      </c>
      <c r="E14" s="77"/>
      <c r="F14" s="22">
        <v>14</v>
      </c>
      <c r="G14" s="22">
        <f t="shared" si="1"/>
        <v>2.8000000000000001E-2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15" customHeight="1">
      <c r="A15" s="90" t="s">
        <v>275</v>
      </c>
      <c r="B15" s="110">
        <v>963</v>
      </c>
      <c r="C15" s="202"/>
      <c r="D15" s="93"/>
      <c r="E15" s="101">
        <v>200</v>
      </c>
      <c r="F15" s="93"/>
      <c r="G15" s="102">
        <f>G16</f>
        <v>19.309999999999999</v>
      </c>
      <c r="H15" s="93">
        <v>3.17</v>
      </c>
      <c r="I15" s="102">
        <v>2.68</v>
      </c>
      <c r="J15" s="93">
        <v>28.27</v>
      </c>
      <c r="K15" s="102">
        <v>100.8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ht="15" customHeight="1">
      <c r="A16" s="147" t="s">
        <v>275</v>
      </c>
      <c r="B16" s="110">
        <v>963</v>
      </c>
      <c r="C16" s="200">
        <v>200</v>
      </c>
      <c r="D16" s="53">
        <f t="shared" ref="D16" si="2">B16*C16/1000</f>
        <v>192.6</v>
      </c>
      <c r="E16" s="7"/>
      <c r="F16" s="53">
        <v>96.55</v>
      </c>
      <c r="G16" s="22">
        <f>C16*F16/1000</f>
        <v>19.309999999999999</v>
      </c>
      <c r="H16" s="53"/>
      <c r="I16" s="22"/>
      <c r="J16" s="53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103" customFormat="1" ht="15" customHeight="1">
      <c r="A17" s="117" t="s">
        <v>139</v>
      </c>
      <c r="B17" s="110">
        <v>963</v>
      </c>
      <c r="C17" s="111"/>
      <c r="D17" s="112"/>
      <c r="E17" s="114">
        <v>90</v>
      </c>
      <c r="F17" s="114"/>
      <c r="G17" s="112">
        <f>SUM(G18)</f>
        <v>3.69</v>
      </c>
      <c r="H17" s="101">
        <v>12.18</v>
      </c>
      <c r="I17" s="101">
        <v>3.17</v>
      </c>
      <c r="J17" s="101">
        <v>28.5</v>
      </c>
      <c r="K17" s="102">
        <v>233.8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61" t="s">
        <v>139</v>
      </c>
      <c r="B18" s="110">
        <v>963</v>
      </c>
      <c r="C18" s="75">
        <v>90</v>
      </c>
      <c r="D18" s="70">
        <f t="shared" si="0"/>
        <v>86.67</v>
      </c>
      <c r="E18" s="73"/>
      <c r="F18" s="8">
        <v>41</v>
      </c>
      <c r="G18" s="22">
        <f>C18*F18/1000</f>
        <v>3.69</v>
      </c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</row>
    <row r="19" spans="1:19" s="35" customFormat="1" ht="28.5" customHeight="1">
      <c r="A19" s="24"/>
      <c r="B19" s="63"/>
      <c r="C19" s="25"/>
      <c r="D19" s="64"/>
      <c r="E19" s="26"/>
      <c r="F19" s="26"/>
      <c r="G19" s="26"/>
      <c r="H19" s="15">
        <f t="shared" ref="H19:S19" si="3">SUM(H9:H18)</f>
        <v>21.369999999999997</v>
      </c>
      <c r="I19" s="15">
        <f t="shared" si="3"/>
        <v>9.9</v>
      </c>
      <c r="J19" s="15">
        <f t="shared" si="3"/>
        <v>90.14</v>
      </c>
      <c r="K19" s="15">
        <f t="shared" si="3"/>
        <v>528.61</v>
      </c>
      <c r="L19" s="15">
        <f t="shared" si="3"/>
        <v>0.12000000000000001</v>
      </c>
      <c r="M19" s="15">
        <f t="shared" si="3"/>
        <v>1.83</v>
      </c>
      <c r="N19" s="15">
        <f t="shared" si="3"/>
        <v>32.700000000000003</v>
      </c>
      <c r="O19" s="15">
        <f t="shared" si="3"/>
        <v>0.75</v>
      </c>
      <c r="P19" s="15">
        <f t="shared" si="3"/>
        <v>302.80999999999995</v>
      </c>
      <c r="Q19" s="15">
        <f t="shared" si="3"/>
        <v>285.24</v>
      </c>
      <c r="R19" s="15">
        <f t="shared" si="3"/>
        <v>62.89</v>
      </c>
      <c r="S19" s="15">
        <f t="shared" si="3"/>
        <v>3.21</v>
      </c>
    </row>
    <row r="20" spans="1:19" ht="37.5" customHeight="1">
      <c r="A20" s="132" t="s">
        <v>12</v>
      </c>
      <c r="B20" s="138">
        <v>96</v>
      </c>
      <c r="C20" s="154"/>
      <c r="D20" s="155"/>
      <c r="E20" s="134"/>
      <c r="F20" s="134"/>
      <c r="G20" s="134"/>
      <c r="H20" s="156"/>
      <c r="I20" s="156"/>
      <c r="J20" s="156"/>
      <c r="K20" s="157"/>
      <c r="L20" s="157"/>
      <c r="M20" s="157"/>
      <c r="N20" s="157"/>
      <c r="O20" s="157"/>
      <c r="P20" s="157"/>
      <c r="Q20" s="157"/>
      <c r="R20" s="157"/>
      <c r="S20" s="157"/>
    </row>
    <row r="21" spans="1:19" s="103" customFormat="1" ht="33" customHeight="1">
      <c r="A21" s="90" t="s">
        <v>151</v>
      </c>
      <c r="B21" s="110">
        <v>96</v>
      </c>
      <c r="C21" s="199"/>
      <c r="D21" s="101"/>
      <c r="E21" s="101">
        <v>75</v>
      </c>
      <c r="F21" s="101"/>
      <c r="G21" s="102">
        <f>SUM(G22:G26)</f>
        <v>2.2462</v>
      </c>
      <c r="H21" s="101">
        <v>2.17</v>
      </c>
      <c r="I21" s="101">
        <v>3.5</v>
      </c>
      <c r="J21" s="101">
        <v>9.2799999999999994</v>
      </c>
      <c r="K21" s="101">
        <v>51.03</v>
      </c>
      <c r="L21" s="101">
        <v>0.02</v>
      </c>
      <c r="M21" s="101">
        <v>24.43</v>
      </c>
      <c r="N21" s="101"/>
      <c r="O21" s="101">
        <v>2.31</v>
      </c>
      <c r="P21" s="101">
        <v>43</v>
      </c>
      <c r="Q21" s="101">
        <v>28.32</v>
      </c>
      <c r="R21" s="101">
        <v>16</v>
      </c>
      <c r="S21" s="101">
        <v>0.52</v>
      </c>
    </row>
    <row r="22" spans="1:19" ht="15" customHeight="1">
      <c r="A22" s="147" t="s">
        <v>26</v>
      </c>
      <c r="B22" s="110">
        <v>96</v>
      </c>
      <c r="C22" s="200">
        <v>74</v>
      </c>
      <c r="D22" s="7">
        <f>B22*C22/1000</f>
        <v>7.1040000000000001</v>
      </c>
      <c r="E22" s="7"/>
      <c r="F22" s="22">
        <v>18.3</v>
      </c>
      <c r="G22" s="22">
        <f>C22*F22/1000</f>
        <v>1.3542000000000001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47" t="s">
        <v>28</v>
      </c>
      <c r="B23" s="110">
        <v>96</v>
      </c>
      <c r="C23" s="200">
        <v>10</v>
      </c>
      <c r="D23" s="7">
        <f t="shared" ref="D23:D27" si="4">B23*C23/1000</f>
        <v>0.96</v>
      </c>
      <c r="E23" s="7"/>
      <c r="F23" s="22">
        <v>22.4</v>
      </c>
      <c r="G23" s="22">
        <f t="shared" ref="G23:G27" si="5">C23*F23/1000</f>
        <v>0.224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35" customFormat="1" ht="15" customHeight="1">
      <c r="A24" s="147" t="s">
        <v>112</v>
      </c>
      <c r="B24" s="110">
        <v>96</v>
      </c>
      <c r="C24" s="200">
        <v>0.03</v>
      </c>
      <c r="D24" s="7">
        <f t="shared" si="4"/>
        <v>2.8799999999999997E-3</v>
      </c>
      <c r="E24" s="7"/>
      <c r="F24" s="22"/>
      <c r="G24" s="22">
        <f t="shared" si="5"/>
        <v>0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47" t="s">
        <v>22</v>
      </c>
      <c r="B25" s="110">
        <v>96</v>
      </c>
      <c r="C25" s="200">
        <v>4</v>
      </c>
      <c r="D25" s="7">
        <f t="shared" si="4"/>
        <v>0.38400000000000001</v>
      </c>
      <c r="E25" s="7"/>
      <c r="F25" s="22">
        <v>50</v>
      </c>
      <c r="G25" s="22">
        <f t="shared" si="5"/>
        <v>0.2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30" customHeight="1">
      <c r="A26" s="85" t="s">
        <v>25</v>
      </c>
      <c r="B26" s="110">
        <v>96</v>
      </c>
      <c r="C26" s="198">
        <v>4</v>
      </c>
      <c r="D26" s="6">
        <f t="shared" si="4"/>
        <v>0.38400000000000001</v>
      </c>
      <c r="E26" s="6"/>
      <c r="F26" s="8">
        <v>117</v>
      </c>
      <c r="G26" s="22">
        <f t="shared" si="5"/>
        <v>0.46800000000000003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ht="15" customHeight="1">
      <c r="A27" s="61" t="s">
        <v>19</v>
      </c>
      <c r="B27" s="110">
        <v>96</v>
      </c>
      <c r="C27" s="75">
        <v>1.5</v>
      </c>
      <c r="D27" s="70">
        <f t="shared" si="4"/>
        <v>0.14399999999999999</v>
      </c>
      <c r="E27" s="73"/>
      <c r="F27" s="69">
        <v>14</v>
      </c>
      <c r="G27" s="22">
        <f t="shared" si="5"/>
        <v>2.1000000000000001E-2</v>
      </c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</row>
    <row r="28" spans="1:19" ht="21.75" customHeight="1">
      <c r="A28" s="117" t="s">
        <v>258</v>
      </c>
      <c r="B28" s="110">
        <v>96</v>
      </c>
      <c r="C28" s="111"/>
      <c r="D28" s="112"/>
      <c r="E28" s="114">
        <v>250</v>
      </c>
      <c r="F28" s="114"/>
      <c r="G28" s="112">
        <f>SUM(G29:G35)</f>
        <v>3.0615999999999999</v>
      </c>
      <c r="H28" s="112">
        <v>13.44</v>
      </c>
      <c r="I28" s="112">
        <v>50</v>
      </c>
      <c r="J28" s="112">
        <v>15.8</v>
      </c>
      <c r="K28" s="112">
        <v>128.25</v>
      </c>
      <c r="L28" s="112">
        <v>0.18</v>
      </c>
      <c r="M28" s="112">
        <v>1.2</v>
      </c>
      <c r="N28" s="112"/>
      <c r="O28" s="112">
        <v>1.2</v>
      </c>
      <c r="P28" s="112">
        <v>99</v>
      </c>
      <c r="Q28" s="112">
        <v>393</v>
      </c>
      <c r="R28" s="112">
        <v>57</v>
      </c>
      <c r="S28" s="112">
        <v>2.7</v>
      </c>
    </row>
    <row r="29" spans="1:19" ht="15" customHeight="1">
      <c r="A29" s="59" t="s">
        <v>40</v>
      </c>
      <c r="B29" s="110">
        <v>96</v>
      </c>
      <c r="C29" s="74">
        <v>20</v>
      </c>
      <c r="D29" s="69">
        <f t="shared" si="0"/>
        <v>1.92</v>
      </c>
      <c r="E29" s="72"/>
      <c r="F29" s="69">
        <v>34.5</v>
      </c>
      <c r="G29" s="22">
        <f>C29*F29/1000</f>
        <v>0.69</v>
      </c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 s="103" customFormat="1">
      <c r="A30" s="59" t="s">
        <v>27</v>
      </c>
      <c r="B30" s="110">
        <v>96</v>
      </c>
      <c r="C30" s="74">
        <v>67</v>
      </c>
      <c r="D30" s="69">
        <f t="shared" si="0"/>
        <v>6.4320000000000004</v>
      </c>
      <c r="E30" s="72"/>
      <c r="F30" s="69">
        <v>16.600000000000001</v>
      </c>
      <c r="G30" s="22">
        <f t="shared" ref="G30:G35" si="6">C30*F30/1000</f>
        <v>1.1122000000000001</v>
      </c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 ht="15" customHeight="1">
      <c r="A31" s="59" t="s">
        <v>36</v>
      </c>
      <c r="B31" s="110">
        <v>96</v>
      </c>
      <c r="C31" s="74">
        <v>12</v>
      </c>
      <c r="D31" s="69">
        <f t="shared" si="0"/>
        <v>1.1519999999999999</v>
      </c>
      <c r="E31" s="72"/>
      <c r="F31" s="69">
        <v>24</v>
      </c>
      <c r="G31" s="22">
        <f t="shared" si="6"/>
        <v>0.28799999999999998</v>
      </c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 ht="15" customHeight="1">
      <c r="A32" s="59" t="s">
        <v>28</v>
      </c>
      <c r="B32" s="110">
        <v>96</v>
      </c>
      <c r="C32" s="74">
        <v>16</v>
      </c>
      <c r="D32" s="69">
        <f t="shared" si="0"/>
        <v>1.536</v>
      </c>
      <c r="E32" s="72"/>
      <c r="F32" s="69">
        <v>22.4</v>
      </c>
      <c r="G32" s="22">
        <f t="shared" si="6"/>
        <v>0.3584</v>
      </c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 ht="15" customHeight="1">
      <c r="A33" s="59" t="s">
        <v>24</v>
      </c>
      <c r="B33" s="110">
        <v>96</v>
      </c>
      <c r="C33" s="74">
        <v>6</v>
      </c>
      <c r="D33" s="69">
        <f t="shared" si="0"/>
        <v>0.57599999999999996</v>
      </c>
      <c r="E33" s="72"/>
      <c r="F33" s="69"/>
      <c r="G33" s="22">
        <f t="shared" si="6"/>
        <v>0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s="103" customFormat="1" ht="14.25" customHeight="1">
      <c r="A34" s="59" t="s">
        <v>19</v>
      </c>
      <c r="B34" s="110">
        <v>96</v>
      </c>
      <c r="C34" s="74">
        <v>2</v>
      </c>
      <c r="D34" s="69">
        <f t="shared" si="0"/>
        <v>0.192</v>
      </c>
      <c r="E34" s="72"/>
      <c r="F34" s="69">
        <v>14</v>
      </c>
      <c r="G34" s="22">
        <f t="shared" si="6"/>
        <v>2.8000000000000001E-2</v>
      </c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</row>
    <row r="35" spans="1:19" ht="28.5" customHeight="1">
      <c r="A35" s="61" t="s">
        <v>25</v>
      </c>
      <c r="B35" s="110">
        <v>96</v>
      </c>
      <c r="C35" s="75">
        <v>5</v>
      </c>
      <c r="D35" s="70">
        <f t="shared" si="0"/>
        <v>0.48</v>
      </c>
      <c r="E35" s="73"/>
      <c r="F35" s="70">
        <v>117</v>
      </c>
      <c r="G35" s="22">
        <f t="shared" si="6"/>
        <v>0.58499999999999996</v>
      </c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</row>
    <row r="36" spans="1:19" ht="45.75" customHeight="1">
      <c r="A36" s="117" t="s">
        <v>117</v>
      </c>
      <c r="B36" s="110">
        <v>96</v>
      </c>
      <c r="C36" s="203"/>
      <c r="D36" s="112"/>
      <c r="E36" s="114" t="s">
        <v>169</v>
      </c>
      <c r="F36" s="114"/>
      <c r="G36" s="112">
        <f>SUM(G37:G45)</f>
        <v>49.422269999999997</v>
      </c>
      <c r="H36" s="112">
        <v>3.3</v>
      </c>
      <c r="I36" s="112">
        <v>1.2</v>
      </c>
      <c r="J36" s="112">
        <v>21.4</v>
      </c>
      <c r="K36" s="112">
        <v>111</v>
      </c>
      <c r="L36" s="112">
        <v>0.09</v>
      </c>
      <c r="M36" s="112">
        <v>0.5</v>
      </c>
      <c r="N36" s="112">
        <v>30</v>
      </c>
      <c r="O36" s="112">
        <v>4.0999999999999996</v>
      </c>
      <c r="P36" s="112">
        <v>35.69</v>
      </c>
      <c r="Q36" s="112">
        <v>110.39</v>
      </c>
      <c r="R36" s="112">
        <v>26.9</v>
      </c>
      <c r="S36" s="112">
        <v>1.4</v>
      </c>
    </row>
    <row r="37" spans="1:19" ht="15" customHeight="1">
      <c r="A37" s="59" t="s">
        <v>283</v>
      </c>
      <c r="B37" s="110">
        <v>96</v>
      </c>
      <c r="C37" s="194">
        <v>92</v>
      </c>
      <c r="D37" s="69">
        <f t="shared" ref="D37:D45" si="7">B37*C37/1000</f>
        <v>8.8320000000000007</v>
      </c>
      <c r="E37" s="72"/>
      <c r="F37" s="69">
        <v>489</v>
      </c>
      <c r="G37" s="22">
        <f>C37*F37/1000</f>
        <v>44.988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36</v>
      </c>
      <c r="B38" s="110">
        <v>96</v>
      </c>
      <c r="C38" s="194">
        <v>15</v>
      </c>
      <c r="D38" s="69">
        <f t="shared" si="7"/>
        <v>1.44</v>
      </c>
      <c r="E38" s="72"/>
      <c r="F38" s="69">
        <v>24</v>
      </c>
      <c r="G38" s="22">
        <f t="shared" ref="G38:G45" si="8">C38*F38/1000</f>
        <v>0.36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118</v>
      </c>
      <c r="B39" s="110">
        <v>96</v>
      </c>
      <c r="C39" s="194">
        <v>2</v>
      </c>
      <c r="D39" s="69">
        <f t="shared" si="7"/>
        <v>0.192</v>
      </c>
      <c r="E39" s="72"/>
      <c r="F39" s="69"/>
      <c r="G39" s="22">
        <f t="shared" si="8"/>
        <v>0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58</v>
      </c>
      <c r="B40" s="110">
        <v>96</v>
      </c>
      <c r="C40" s="194">
        <v>6</v>
      </c>
      <c r="D40" s="69">
        <f t="shared" si="7"/>
        <v>0.57599999999999996</v>
      </c>
      <c r="E40" s="72"/>
      <c r="F40" s="69">
        <v>67.569999999999993</v>
      </c>
      <c r="G40" s="22">
        <f t="shared" si="8"/>
        <v>0.40541999999999995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119</v>
      </c>
      <c r="B41" s="110">
        <v>96</v>
      </c>
      <c r="C41" s="194">
        <v>3</v>
      </c>
      <c r="D41" s="69">
        <f t="shared" si="7"/>
        <v>0.28799999999999998</v>
      </c>
      <c r="E41" s="72"/>
      <c r="F41" s="69">
        <v>7</v>
      </c>
      <c r="G41" s="22">
        <f t="shared" si="8"/>
        <v>2.1000000000000001E-2</v>
      </c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</row>
    <row r="42" spans="1:19" ht="23.25" customHeight="1">
      <c r="A42" s="59" t="s">
        <v>77</v>
      </c>
      <c r="B42" s="110">
        <v>96</v>
      </c>
      <c r="C42" s="194">
        <v>6</v>
      </c>
      <c r="D42" s="69">
        <f t="shared" si="7"/>
        <v>0.57599999999999996</v>
      </c>
      <c r="E42" s="72"/>
      <c r="F42" s="69">
        <v>0</v>
      </c>
      <c r="G42" s="22">
        <f t="shared" si="8"/>
        <v>0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15" customHeight="1">
      <c r="A43" s="59" t="s">
        <v>19</v>
      </c>
      <c r="B43" s="110">
        <v>96</v>
      </c>
      <c r="C43" s="194">
        <v>2</v>
      </c>
      <c r="D43" s="69">
        <f t="shared" si="7"/>
        <v>0.192</v>
      </c>
      <c r="E43" s="72"/>
      <c r="F43" s="69">
        <v>14</v>
      </c>
      <c r="G43" s="22">
        <f t="shared" si="8"/>
        <v>2.8000000000000001E-2</v>
      </c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</row>
    <row r="44" spans="1:19" ht="15" customHeight="1">
      <c r="A44" s="59" t="s">
        <v>41</v>
      </c>
      <c r="B44" s="110">
        <v>96</v>
      </c>
      <c r="C44" s="194">
        <v>5</v>
      </c>
      <c r="D44" s="69">
        <f t="shared" si="7"/>
        <v>0.48</v>
      </c>
      <c r="E44" s="60"/>
      <c r="F44" s="69">
        <v>606.97</v>
      </c>
      <c r="G44" s="22">
        <f t="shared" si="8"/>
        <v>3.0348500000000005</v>
      </c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</row>
    <row r="45" spans="1:19" ht="27.75" customHeight="1">
      <c r="A45" s="61" t="s">
        <v>25</v>
      </c>
      <c r="B45" s="110">
        <v>96</v>
      </c>
      <c r="C45" s="195">
        <v>5</v>
      </c>
      <c r="D45" s="70">
        <f t="shared" si="7"/>
        <v>0.48</v>
      </c>
      <c r="E45" s="73"/>
      <c r="F45" s="70">
        <v>117</v>
      </c>
      <c r="G45" s="22">
        <f t="shared" si="8"/>
        <v>0.58499999999999996</v>
      </c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</row>
    <row r="46" spans="1:19" ht="26.25" customHeight="1">
      <c r="A46" s="117" t="s">
        <v>63</v>
      </c>
      <c r="B46" s="110">
        <v>96</v>
      </c>
      <c r="C46" s="111"/>
      <c r="D46" s="112"/>
      <c r="E46" s="114">
        <v>150</v>
      </c>
      <c r="F46" s="114"/>
      <c r="G46" s="112">
        <f>SUM(G47:G50)</f>
        <v>7.5744299999999987</v>
      </c>
      <c r="H46" s="112">
        <v>3.08</v>
      </c>
      <c r="I46" s="118">
        <v>2.33</v>
      </c>
      <c r="J46" s="112">
        <v>19.13</v>
      </c>
      <c r="K46" s="112">
        <v>109.73</v>
      </c>
      <c r="L46" s="112">
        <v>1.1599999999999999</v>
      </c>
      <c r="M46" s="112">
        <v>3.75</v>
      </c>
      <c r="N46" s="112">
        <v>33.15</v>
      </c>
      <c r="O46" s="112">
        <v>0.15</v>
      </c>
      <c r="P46" s="112">
        <v>38.25</v>
      </c>
      <c r="Q46" s="112">
        <v>76.95</v>
      </c>
      <c r="R46" s="112">
        <v>26.7</v>
      </c>
      <c r="S46" s="112">
        <v>0.86</v>
      </c>
    </row>
    <row r="47" spans="1:19" ht="15" customHeight="1">
      <c r="A47" s="59" t="s">
        <v>27</v>
      </c>
      <c r="B47" s="110">
        <v>96</v>
      </c>
      <c r="C47" s="74">
        <v>171</v>
      </c>
      <c r="D47" s="69">
        <f t="shared" si="0"/>
        <v>16.416</v>
      </c>
      <c r="E47" s="72"/>
      <c r="F47" s="69">
        <v>16.899999999999999</v>
      </c>
      <c r="G47" s="22">
        <f>C47*F47/1000</f>
        <v>2.8898999999999995</v>
      </c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</row>
    <row r="48" spans="1:19" ht="15" customHeight="1">
      <c r="A48" s="59" t="s">
        <v>41</v>
      </c>
      <c r="B48" s="110">
        <v>96</v>
      </c>
      <c r="C48" s="74">
        <v>5</v>
      </c>
      <c r="D48" s="69">
        <f t="shared" si="0"/>
        <v>0.48</v>
      </c>
      <c r="E48" s="72"/>
      <c r="F48" s="69">
        <v>606.97</v>
      </c>
      <c r="G48" s="22">
        <f t="shared" ref="G48:G50" si="9">C48*F48/1000</f>
        <v>3.0348500000000005</v>
      </c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</row>
    <row r="49" spans="1:19" ht="15" customHeight="1">
      <c r="A49" s="59" t="s">
        <v>19</v>
      </c>
      <c r="B49" s="110">
        <v>96</v>
      </c>
      <c r="C49" s="74">
        <v>2</v>
      </c>
      <c r="D49" s="69">
        <f t="shared" si="0"/>
        <v>0.192</v>
      </c>
      <c r="E49" s="72"/>
      <c r="F49" s="69">
        <v>14</v>
      </c>
      <c r="G49" s="22">
        <f t="shared" si="9"/>
        <v>2.8000000000000001E-2</v>
      </c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</row>
    <row r="50" spans="1:19" s="35" customFormat="1">
      <c r="A50" s="61" t="s">
        <v>58</v>
      </c>
      <c r="B50" s="110">
        <v>96</v>
      </c>
      <c r="C50" s="75">
        <v>24</v>
      </c>
      <c r="D50" s="70">
        <f t="shared" si="0"/>
        <v>2.3039999999999998</v>
      </c>
      <c r="E50" s="73"/>
      <c r="F50" s="70">
        <v>67.569999999999993</v>
      </c>
      <c r="G50" s="22">
        <f t="shared" si="9"/>
        <v>1.6216799999999998</v>
      </c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</row>
    <row r="51" spans="1:19" ht="15" customHeight="1">
      <c r="A51" s="117" t="s">
        <v>197</v>
      </c>
      <c r="B51" s="110">
        <v>96</v>
      </c>
      <c r="C51" s="111"/>
      <c r="D51" s="112"/>
      <c r="E51" s="114">
        <v>200</v>
      </c>
      <c r="F51" s="114"/>
      <c r="G51" s="112">
        <f>SUM(G52)</f>
        <v>7</v>
      </c>
      <c r="H51" s="112">
        <v>1</v>
      </c>
      <c r="I51" s="118">
        <v>0</v>
      </c>
      <c r="J51" s="112">
        <v>19.8</v>
      </c>
      <c r="K51" s="112">
        <v>85</v>
      </c>
      <c r="L51" s="112"/>
      <c r="M51" s="112">
        <v>20</v>
      </c>
      <c r="N51" s="112"/>
      <c r="O51" s="112">
        <v>0.67</v>
      </c>
      <c r="P51" s="112">
        <v>52</v>
      </c>
      <c r="Q51" s="112">
        <v>82.67</v>
      </c>
      <c r="R51" s="112">
        <v>30</v>
      </c>
      <c r="S51" s="112">
        <v>3.2</v>
      </c>
    </row>
    <row r="52" spans="1:19" ht="15" customHeight="1">
      <c r="A52" s="61" t="s">
        <v>197</v>
      </c>
      <c r="B52" s="110">
        <v>96</v>
      </c>
      <c r="C52" s="75">
        <v>200</v>
      </c>
      <c r="D52" s="70">
        <f t="shared" si="0"/>
        <v>19.2</v>
      </c>
      <c r="E52" s="73"/>
      <c r="F52" s="73">
        <v>35</v>
      </c>
      <c r="G52" s="22">
        <f>C52*F52/1000</f>
        <v>7</v>
      </c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</row>
    <row r="53" spans="1:19" s="35" customFormat="1" ht="15" customHeight="1">
      <c r="A53" s="117" t="s">
        <v>44</v>
      </c>
      <c r="B53" s="110">
        <v>96</v>
      </c>
      <c r="C53" s="111"/>
      <c r="D53" s="112"/>
      <c r="E53" s="114">
        <v>48</v>
      </c>
      <c r="F53" s="114"/>
      <c r="G53" s="112">
        <f>SUM(G54)</f>
        <v>1.968</v>
      </c>
      <c r="H53" s="34">
        <v>8.4600000000000009</v>
      </c>
      <c r="I53" s="34">
        <v>2.5099999999999998</v>
      </c>
      <c r="J53" s="34">
        <v>44.33</v>
      </c>
      <c r="K53" s="34">
        <v>186</v>
      </c>
      <c r="L53" s="112">
        <v>0.04</v>
      </c>
      <c r="M53" s="112"/>
      <c r="N53" s="112"/>
      <c r="O53" s="112">
        <v>0.36</v>
      </c>
      <c r="P53" s="112">
        <v>9.1999999999999993</v>
      </c>
      <c r="Q53" s="112">
        <v>42.4</v>
      </c>
      <c r="R53" s="112">
        <v>10</v>
      </c>
      <c r="S53" s="112">
        <v>1.24</v>
      </c>
    </row>
    <row r="54" spans="1:19" ht="15" customHeight="1">
      <c r="A54" s="61" t="s">
        <v>44</v>
      </c>
      <c r="B54" s="110">
        <v>96</v>
      </c>
      <c r="C54" s="75">
        <v>48</v>
      </c>
      <c r="D54" s="70">
        <f t="shared" ref="D54" si="10">B54*C54/1000</f>
        <v>4.6079999999999997</v>
      </c>
      <c r="E54" s="73"/>
      <c r="F54" s="22">
        <v>41</v>
      </c>
      <c r="G54" s="22">
        <f>C54*F54/1000</f>
        <v>1.968</v>
      </c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</row>
    <row r="55" spans="1:19" ht="27" customHeight="1">
      <c r="A55" s="178" t="s">
        <v>64</v>
      </c>
      <c r="B55" s="110">
        <v>96</v>
      </c>
      <c r="C55" s="115"/>
      <c r="D55" s="116"/>
      <c r="E55" s="180">
        <v>50</v>
      </c>
      <c r="F55" s="181"/>
      <c r="G55" s="116">
        <f>SUM(G56:G62)</f>
        <v>18.80001</v>
      </c>
      <c r="H55" s="116">
        <v>7.73</v>
      </c>
      <c r="I55" s="116">
        <v>8.09</v>
      </c>
      <c r="J55" s="116">
        <v>31.87</v>
      </c>
      <c r="K55" s="116">
        <v>151.5</v>
      </c>
      <c r="L55" s="116" t="s">
        <v>250</v>
      </c>
      <c r="M55" s="116">
        <v>0.2</v>
      </c>
      <c r="N55" s="116">
        <v>100</v>
      </c>
      <c r="O55" s="116">
        <v>2.2000000000000002</v>
      </c>
      <c r="P55" s="116">
        <v>81.900000000000006</v>
      </c>
      <c r="Q55" s="116">
        <v>3.2</v>
      </c>
      <c r="R55" s="116">
        <v>18.3</v>
      </c>
      <c r="S55" s="116">
        <v>1.1000000000000001</v>
      </c>
    </row>
    <row r="56" spans="1:19" ht="15" customHeight="1">
      <c r="A56" s="79" t="s">
        <v>65</v>
      </c>
      <c r="B56" s="110">
        <v>96</v>
      </c>
      <c r="C56" s="74">
        <v>1</v>
      </c>
      <c r="D56" s="69">
        <f t="shared" si="0"/>
        <v>9.6000000000000002E-2</v>
      </c>
      <c r="E56" s="60"/>
      <c r="F56" s="69">
        <v>222</v>
      </c>
      <c r="G56" s="22">
        <f>C56*F56/1000</f>
        <v>0.222</v>
      </c>
      <c r="H56" s="69"/>
      <c r="I56" s="69"/>
      <c r="J56" s="69"/>
      <c r="K56" s="69"/>
      <c r="L56" s="69"/>
      <c r="M56" s="69"/>
      <c r="N56" s="69"/>
      <c r="O56" s="69"/>
      <c r="P56" s="69"/>
      <c r="Q56" s="69"/>
      <c r="R56" s="69"/>
      <c r="S56" s="69"/>
    </row>
    <row r="57" spans="1:19" ht="27" customHeight="1">
      <c r="A57" s="79" t="s">
        <v>25</v>
      </c>
      <c r="B57" s="110">
        <v>96</v>
      </c>
      <c r="C57" s="74">
        <v>5</v>
      </c>
      <c r="D57" s="69">
        <f t="shared" si="0"/>
        <v>0.48</v>
      </c>
      <c r="E57" s="60"/>
      <c r="F57" s="69">
        <v>117</v>
      </c>
      <c r="G57" s="22">
        <f t="shared" ref="G57:G62" si="11">C57*F57/1000</f>
        <v>0.58499999999999996</v>
      </c>
      <c r="H57" s="69"/>
      <c r="I57" s="69"/>
      <c r="J57" s="69"/>
      <c r="K57" s="69"/>
      <c r="L57" s="69"/>
      <c r="M57" s="69"/>
      <c r="N57" s="69"/>
      <c r="O57" s="69"/>
      <c r="P57" s="69"/>
      <c r="Q57" s="69"/>
      <c r="R57" s="69"/>
      <c r="S57" s="69"/>
    </row>
    <row r="58" spans="1:19" ht="15" customHeight="1">
      <c r="A58" s="79" t="s">
        <v>41</v>
      </c>
      <c r="B58" s="110">
        <v>96</v>
      </c>
      <c r="C58" s="74">
        <v>3</v>
      </c>
      <c r="D58" s="69">
        <f t="shared" si="0"/>
        <v>0.28799999999999998</v>
      </c>
      <c r="E58" s="60"/>
      <c r="F58" s="69">
        <v>606.97</v>
      </c>
      <c r="G58" s="22">
        <f t="shared" si="11"/>
        <v>1.82091</v>
      </c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</row>
    <row r="59" spans="1:19" ht="15" customHeight="1">
      <c r="A59" s="79" t="s">
        <v>78</v>
      </c>
      <c r="B59" s="110">
        <v>96</v>
      </c>
      <c r="C59" s="74">
        <v>80</v>
      </c>
      <c r="D59" s="69">
        <f t="shared" si="0"/>
        <v>7.68</v>
      </c>
      <c r="E59" s="60"/>
      <c r="F59" s="69">
        <v>24</v>
      </c>
      <c r="G59" s="22">
        <f t="shared" si="11"/>
        <v>1.92</v>
      </c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</row>
    <row r="60" spans="1:19" ht="15" customHeight="1">
      <c r="A60" s="79" t="s">
        <v>22</v>
      </c>
      <c r="B60" s="110">
        <v>96</v>
      </c>
      <c r="C60" s="74">
        <v>5</v>
      </c>
      <c r="D60" s="69">
        <f t="shared" si="0"/>
        <v>0.48</v>
      </c>
      <c r="E60" s="60"/>
      <c r="F60" s="69">
        <v>50</v>
      </c>
      <c r="G60" s="22">
        <f t="shared" si="11"/>
        <v>0.25</v>
      </c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</row>
    <row r="61" spans="1:19" ht="15" customHeight="1">
      <c r="A61" s="79" t="s">
        <v>66</v>
      </c>
      <c r="B61" s="110">
        <v>96</v>
      </c>
      <c r="C61" s="74">
        <v>35</v>
      </c>
      <c r="D61" s="69">
        <f t="shared" si="0"/>
        <v>3.36</v>
      </c>
      <c r="E61" s="60"/>
      <c r="F61" s="69">
        <v>390.06</v>
      </c>
      <c r="G61" s="22">
        <f t="shared" si="11"/>
        <v>13.652100000000001</v>
      </c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</row>
    <row r="62" spans="1:19" ht="15" customHeight="1">
      <c r="A62" s="79" t="s">
        <v>67</v>
      </c>
      <c r="B62" s="110">
        <v>96</v>
      </c>
      <c r="C62" s="74">
        <v>50</v>
      </c>
      <c r="D62" s="69">
        <f t="shared" si="0"/>
        <v>4.8</v>
      </c>
      <c r="E62" s="60"/>
      <c r="F62" s="69">
        <v>7</v>
      </c>
      <c r="G62" s="22">
        <f t="shared" si="11"/>
        <v>0.35</v>
      </c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</row>
    <row r="63" spans="1:19" ht="15" customHeight="1">
      <c r="A63" s="245"/>
      <c r="B63" s="246"/>
      <c r="C63" s="247"/>
      <c r="D63" s="248"/>
      <c r="E63" s="249"/>
      <c r="F63" s="248"/>
      <c r="G63" s="248"/>
      <c r="H63" s="248">
        <f>SUM(H21:H28:H36:H46:H55)</f>
        <v>39.180000000000007</v>
      </c>
      <c r="I63" s="248">
        <f>SUM(I21:I28:I36:I46:I55)</f>
        <v>67.63</v>
      </c>
      <c r="J63" s="248">
        <f>SUM(J21:J28:J36:J46:J55)</f>
        <v>161.61000000000001</v>
      </c>
      <c r="K63" s="248">
        <f>SUM(K21:K28:K36:K46:K55)</f>
        <v>822.51</v>
      </c>
      <c r="L63" s="248">
        <f>SUM(L21:L28:L36:L46:L55)</f>
        <v>1.49</v>
      </c>
      <c r="M63" s="248">
        <f>SUM(M21:M28:M36:M46:M55)</f>
        <v>50.08</v>
      </c>
      <c r="N63" s="248">
        <f>SUM(N21:N28:N36:N46:N55)</f>
        <v>163.15</v>
      </c>
      <c r="O63" s="248">
        <f>SUM(O21:O28:O36:O46:O55)</f>
        <v>10.989999999999998</v>
      </c>
      <c r="P63" s="248">
        <f>SUM(P21:P28:P36:P46:P55)</f>
        <v>359.03999999999996</v>
      </c>
      <c r="Q63" s="248">
        <f>SUM(Q21:Q28:Q36:Q46:Q55)</f>
        <v>736.93000000000006</v>
      </c>
      <c r="R63" s="248">
        <f>SUM(R21:R28:R36:R46:R55)</f>
        <v>184.90000000000003</v>
      </c>
      <c r="S63" s="248">
        <f>SUM(S21:S28:S36:S46:S55)</f>
        <v>11.02</v>
      </c>
    </row>
    <row r="64" spans="1:19" ht="22.5" customHeight="1">
      <c r="A64" s="143" t="s">
        <v>13</v>
      </c>
      <c r="B64" s="138">
        <v>96</v>
      </c>
      <c r="C64" s="154"/>
      <c r="D64" s="155"/>
      <c r="E64" s="139"/>
      <c r="F64" s="139"/>
      <c r="G64" s="139"/>
      <c r="H64" s="158"/>
      <c r="I64" s="158"/>
      <c r="J64" s="158"/>
      <c r="K64" s="159"/>
      <c r="L64" s="159"/>
      <c r="M64" s="159"/>
      <c r="N64" s="159"/>
      <c r="O64" s="159"/>
      <c r="P64" s="159"/>
      <c r="Q64" s="159"/>
      <c r="R64" s="159"/>
      <c r="S64" s="159"/>
    </row>
    <row r="65" spans="1:19" ht="22.5" customHeight="1">
      <c r="A65" s="109" t="s">
        <v>144</v>
      </c>
      <c r="B65" s="110">
        <v>96</v>
      </c>
      <c r="C65" s="111"/>
      <c r="D65" s="112"/>
      <c r="E65" s="113">
        <v>194</v>
      </c>
      <c r="F65" s="114"/>
      <c r="G65" s="112">
        <f>SUM(G66)</f>
        <v>26.19</v>
      </c>
      <c r="H65" s="112">
        <v>0.78</v>
      </c>
      <c r="I65" s="112">
        <v>0.57999999999999996</v>
      </c>
      <c r="J65" s="112">
        <v>21.15</v>
      </c>
      <c r="K65" s="112">
        <v>81.5</v>
      </c>
      <c r="L65" s="112">
        <v>0.02</v>
      </c>
      <c r="M65" s="112">
        <v>3.75</v>
      </c>
      <c r="N65" s="112"/>
      <c r="O65" s="112">
        <v>0.3</v>
      </c>
      <c r="P65" s="112">
        <v>14.25</v>
      </c>
      <c r="Q65" s="112">
        <v>12</v>
      </c>
      <c r="R65" s="112">
        <v>9</v>
      </c>
      <c r="S65" s="112">
        <v>1.73</v>
      </c>
    </row>
    <row r="66" spans="1:19" ht="22.5" customHeight="1">
      <c r="A66" s="80" t="s">
        <v>144</v>
      </c>
      <c r="B66" s="110">
        <v>96</v>
      </c>
      <c r="C66" s="75">
        <v>194</v>
      </c>
      <c r="D66" s="70">
        <f t="shared" ref="D66" si="12">B66*C66/1000</f>
        <v>18.623999999999999</v>
      </c>
      <c r="E66" s="62"/>
      <c r="F66" s="73">
        <v>135</v>
      </c>
      <c r="G66" s="8">
        <f>C66*F66/1000</f>
        <v>26.19</v>
      </c>
      <c r="H66" s="70"/>
      <c r="I66" s="70"/>
      <c r="J66" s="70"/>
      <c r="K66" s="70"/>
      <c r="L66" s="70"/>
      <c r="M66" s="70"/>
      <c r="N66" s="70"/>
      <c r="O66" s="70"/>
      <c r="P66" s="70"/>
      <c r="Q66" s="70"/>
      <c r="R66" s="70"/>
      <c r="S66" s="70"/>
    </row>
    <row r="67" spans="1:19" ht="22.5" customHeight="1">
      <c r="A67" s="58" t="s">
        <v>59</v>
      </c>
      <c r="B67" s="110">
        <v>96</v>
      </c>
      <c r="C67" s="76"/>
      <c r="D67" s="68"/>
      <c r="E67" s="71">
        <v>18</v>
      </c>
      <c r="F67" s="114"/>
      <c r="G67" s="112">
        <f>SUM(G68)</f>
        <v>2.88</v>
      </c>
      <c r="H67" s="68">
        <v>0.77</v>
      </c>
      <c r="I67" s="68">
        <v>6.07</v>
      </c>
      <c r="J67" s="68">
        <v>15</v>
      </c>
      <c r="K67" s="68">
        <v>118</v>
      </c>
      <c r="L67" s="68">
        <v>0.05</v>
      </c>
      <c r="M67" s="68"/>
      <c r="N67" s="68"/>
      <c r="O67" s="68"/>
      <c r="P67" s="68">
        <v>8</v>
      </c>
      <c r="Q67" s="68">
        <v>42</v>
      </c>
      <c r="R67" s="68">
        <v>6</v>
      </c>
      <c r="S67" s="68">
        <v>0.6</v>
      </c>
    </row>
    <row r="68" spans="1:19" ht="22.5" customHeight="1">
      <c r="A68" s="61" t="s">
        <v>59</v>
      </c>
      <c r="B68" s="110">
        <v>96</v>
      </c>
      <c r="C68" s="75">
        <v>18</v>
      </c>
      <c r="D68" s="70">
        <f t="shared" ref="D68" si="13">B68*C68/1000</f>
        <v>1.728</v>
      </c>
      <c r="E68" s="73"/>
      <c r="F68" s="22">
        <v>160</v>
      </c>
      <c r="G68" s="22">
        <f>C68*F68/1000</f>
        <v>2.88</v>
      </c>
      <c r="H68" s="70"/>
      <c r="I68" s="70"/>
      <c r="J68" s="70"/>
      <c r="K68" s="70"/>
      <c r="L68" s="70"/>
      <c r="M68" s="70"/>
      <c r="N68" s="70"/>
      <c r="O68" s="70"/>
      <c r="P68" s="70"/>
      <c r="Q68" s="70"/>
      <c r="R68" s="70"/>
      <c r="S68" s="70"/>
    </row>
    <row r="69" spans="1:19" ht="15" customHeight="1">
      <c r="A69" s="90" t="s">
        <v>88</v>
      </c>
      <c r="B69" s="110">
        <v>96</v>
      </c>
      <c r="C69" s="92"/>
      <c r="D69" s="93"/>
      <c r="E69" s="94">
        <v>200</v>
      </c>
      <c r="F69" s="94"/>
      <c r="G69" s="102">
        <f>SUM(G70)</f>
        <v>14.257269999999998</v>
      </c>
      <c r="H69" s="93">
        <v>1.53</v>
      </c>
      <c r="I69" s="93">
        <v>0.34</v>
      </c>
      <c r="J69" s="93">
        <v>13.77</v>
      </c>
      <c r="K69" s="95">
        <v>61.2</v>
      </c>
      <c r="L69" s="95">
        <v>0.08</v>
      </c>
      <c r="M69" s="95">
        <v>2.6</v>
      </c>
      <c r="N69" s="95">
        <v>40</v>
      </c>
      <c r="O69" s="95"/>
      <c r="P69" s="95">
        <v>240</v>
      </c>
      <c r="Q69" s="95">
        <v>180</v>
      </c>
      <c r="R69" s="95">
        <v>28</v>
      </c>
      <c r="S69" s="95">
        <v>0.2</v>
      </c>
    </row>
    <row r="70" spans="1:19" ht="15" customHeight="1">
      <c r="A70" s="13" t="s">
        <v>88</v>
      </c>
      <c r="B70" s="110">
        <v>96</v>
      </c>
      <c r="C70" s="193">
        <v>211</v>
      </c>
      <c r="D70" s="51">
        <f>C70*B70/1000</f>
        <v>20.256</v>
      </c>
      <c r="E70" s="14"/>
      <c r="F70" s="14">
        <v>67.569999999999993</v>
      </c>
      <c r="G70" s="8">
        <f>C70*F70/1000</f>
        <v>14.257269999999998</v>
      </c>
      <c r="H70" s="51"/>
      <c r="I70" s="51"/>
      <c r="J70" s="51"/>
      <c r="K70" s="51"/>
      <c r="L70" s="51"/>
      <c r="M70" s="51"/>
      <c r="N70" s="51"/>
      <c r="O70" s="51"/>
      <c r="P70" s="51"/>
      <c r="Q70" s="51"/>
      <c r="R70" s="51"/>
      <c r="S70" s="51"/>
    </row>
    <row r="71" spans="1:19" ht="15" customHeight="1">
      <c r="A71" s="27"/>
      <c r="B71" s="65"/>
      <c r="C71" s="66"/>
      <c r="D71" s="67"/>
      <c r="E71" s="30"/>
      <c r="F71" s="30"/>
      <c r="G71" s="250"/>
      <c r="H71" s="15">
        <f>SUM(H65:H69)</f>
        <v>3.08</v>
      </c>
      <c r="I71" s="15">
        <f t="shared" ref="I71:S71" si="14">SUM(I65:I69)</f>
        <v>6.99</v>
      </c>
      <c r="J71" s="15">
        <f t="shared" si="14"/>
        <v>49.92</v>
      </c>
      <c r="K71" s="15">
        <f t="shared" si="14"/>
        <v>260.7</v>
      </c>
      <c r="L71" s="15">
        <f t="shared" si="14"/>
        <v>0.15000000000000002</v>
      </c>
      <c r="M71" s="15">
        <f t="shared" si="14"/>
        <v>6.35</v>
      </c>
      <c r="N71" s="15">
        <f t="shared" si="14"/>
        <v>40</v>
      </c>
      <c r="O71" s="15">
        <f t="shared" si="14"/>
        <v>0.3</v>
      </c>
      <c r="P71" s="15">
        <f t="shared" si="14"/>
        <v>262.25</v>
      </c>
      <c r="Q71" s="15">
        <f t="shared" si="14"/>
        <v>234</v>
      </c>
      <c r="R71" s="15">
        <f t="shared" si="14"/>
        <v>43</v>
      </c>
      <c r="S71" s="15">
        <f t="shared" si="14"/>
        <v>2.5300000000000002</v>
      </c>
    </row>
    <row r="72" spans="1:19">
      <c r="F72" s="43" t="s">
        <v>46</v>
      </c>
      <c r="G72" s="49">
        <f>E74*E75</f>
        <v>16119.790079999999</v>
      </c>
      <c r="H72" s="49">
        <f>H19+H71</f>
        <v>24.449999999999996</v>
      </c>
      <c r="I72" s="49">
        <f>I19+I71</f>
        <v>16.89</v>
      </c>
      <c r="J72" s="49">
        <f>J19+J71</f>
        <v>140.06</v>
      </c>
      <c r="K72" s="49">
        <f>K19+K63+K71</f>
        <v>1611.82</v>
      </c>
      <c r="L72" s="49">
        <f t="shared" ref="L72:S72" si="15">L19+L71</f>
        <v>0.27</v>
      </c>
      <c r="M72" s="49">
        <f t="shared" si="15"/>
        <v>8.18</v>
      </c>
      <c r="N72" s="49">
        <f t="shared" si="15"/>
        <v>72.7</v>
      </c>
      <c r="O72" s="49">
        <f t="shared" si="15"/>
        <v>1.05</v>
      </c>
      <c r="P72" s="49">
        <f t="shared" si="15"/>
        <v>565.05999999999995</v>
      </c>
      <c r="Q72" s="49">
        <f t="shared" si="15"/>
        <v>519.24</v>
      </c>
      <c r="R72" s="49">
        <f t="shared" si="15"/>
        <v>105.89</v>
      </c>
      <c r="S72" s="49">
        <f t="shared" si="15"/>
        <v>5.74</v>
      </c>
    </row>
    <row r="73" spans="1:19" ht="24.75" customHeight="1"/>
    <row r="74" spans="1:19" ht="24" customHeight="1">
      <c r="A74" s="2" t="s">
        <v>47</v>
      </c>
      <c r="E74" s="175">
        <v>96</v>
      </c>
      <c r="F74" s="2" t="s">
        <v>48</v>
      </c>
    </row>
    <row r="75" spans="1:19" ht="30" customHeight="1">
      <c r="A75" s="2" t="s">
        <v>49</v>
      </c>
      <c r="E75" s="204">
        <f>SUM(G9+G15+G17+G21+G28+G36+G46+G51+G53+G55+G65+G69)</f>
        <v>167.91448</v>
      </c>
      <c r="F75" s="2" t="s">
        <v>50</v>
      </c>
    </row>
    <row r="77" spans="1:19" ht="22.5" customHeight="1">
      <c r="A77" s="2" t="s">
        <v>262</v>
      </c>
      <c r="B77" s="3" t="s">
        <v>292</v>
      </c>
      <c r="E77" s="2" t="s">
        <v>51</v>
      </c>
      <c r="H77" s="3"/>
      <c r="I77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98425196850393704" right="0.39370078740157483" top="0.39370078740157483" bottom="0.19685039370078741" header="0.31496062992125984" footer="0.31496062992125984"/>
  <pageSetup paperSize="9" scale="45" orientation="portrait" r:id="rId1"/>
</worksheet>
</file>

<file path=xl/worksheets/sheet25.xml><?xml version="1.0" encoding="utf-8"?>
<worksheet xmlns="http://schemas.openxmlformats.org/spreadsheetml/2006/main" xmlns:r="http://schemas.openxmlformats.org/officeDocument/2006/relationships">
  <dimension ref="A1:S71"/>
  <sheetViews>
    <sheetView view="pageBreakPreview" zoomScale="84" zoomScaleNormal="110" zoomScaleSheetLayoutView="84" workbookViewId="0">
      <selection activeCell="U43" sqref="U43"/>
    </sheetView>
  </sheetViews>
  <sheetFormatPr defaultColWidth="8.85546875" defaultRowHeight="12.75"/>
  <cols>
    <col min="1" max="1" width="19.140625" style="2" bestFit="1" customWidth="1"/>
    <col min="2" max="2" width="11.7109375" style="2" customWidth="1"/>
    <col min="3" max="6" width="9.7109375" style="2" customWidth="1"/>
    <col min="7" max="7" width="14.28515625" style="2" customWidth="1"/>
    <col min="8" max="11" width="9.7109375" style="2" customWidth="1"/>
    <col min="12" max="16384" width="8.85546875" style="2"/>
  </cols>
  <sheetData>
    <row r="1" spans="1:19" ht="30.75" customHeight="1">
      <c r="A1" s="284" t="s">
        <v>284</v>
      </c>
      <c r="B1" s="284"/>
    </row>
    <row r="2" spans="1:19">
      <c r="A2" s="277" t="s">
        <v>14</v>
      </c>
      <c r="B2" s="277"/>
    </row>
    <row r="3" spans="1:19" ht="1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 ht="15" customHeight="1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23.2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5.5">
      <c r="A9" s="117" t="s">
        <v>186</v>
      </c>
      <c r="B9" s="110">
        <v>155</v>
      </c>
      <c r="C9" s="113"/>
      <c r="D9" s="114"/>
      <c r="E9" s="114" t="s">
        <v>157</v>
      </c>
      <c r="F9" s="114"/>
      <c r="G9" s="112">
        <f>SUM(G10:G14)</f>
        <v>14.394700000000002</v>
      </c>
      <c r="H9" s="112">
        <v>6.02</v>
      </c>
      <c r="I9" s="112">
        <v>4.05</v>
      </c>
      <c r="J9" s="112">
        <v>33.369999999999997</v>
      </c>
      <c r="K9" s="112">
        <v>194.01</v>
      </c>
      <c r="L9" s="112">
        <v>0.04</v>
      </c>
      <c r="M9" s="112">
        <v>0.36</v>
      </c>
      <c r="N9" s="112">
        <v>32.700000000000003</v>
      </c>
      <c r="O9" s="112">
        <v>0.1</v>
      </c>
      <c r="P9" s="112">
        <v>132.63999999999999</v>
      </c>
      <c r="Q9" s="112">
        <v>109.74</v>
      </c>
      <c r="R9" s="112">
        <v>17.059999999999999</v>
      </c>
      <c r="S9" s="112">
        <v>0.26</v>
      </c>
    </row>
    <row r="10" spans="1:19" ht="15" customHeight="1">
      <c r="A10" s="59" t="s">
        <v>57</v>
      </c>
      <c r="B10" s="110">
        <v>155</v>
      </c>
      <c r="C10" s="194">
        <v>31</v>
      </c>
      <c r="D10" s="69">
        <f>B10*C10/1000</f>
        <v>4.8049999999999997</v>
      </c>
      <c r="E10" s="72"/>
      <c r="F10" s="22">
        <v>40</v>
      </c>
      <c r="G10" s="22">
        <f>C10*F10/1000</f>
        <v>1.24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155</v>
      </c>
      <c r="C11" s="194">
        <v>100</v>
      </c>
      <c r="D11" s="69">
        <f t="shared" ref="D11:D64" si="0">B11*C11/1000</f>
        <v>15.5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155</v>
      </c>
      <c r="C12" s="194">
        <v>10</v>
      </c>
      <c r="D12" s="69">
        <f t="shared" si="0"/>
        <v>1.55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155</v>
      </c>
      <c r="C13" s="194">
        <v>6</v>
      </c>
      <c r="D13" s="69">
        <f t="shared" si="0"/>
        <v>0.93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s="35" customFormat="1" ht="15" customHeight="1">
      <c r="A14" s="61" t="s">
        <v>19</v>
      </c>
      <c r="B14" s="110">
        <v>155</v>
      </c>
      <c r="C14" s="195">
        <v>2</v>
      </c>
      <c r="D14" s="70">
        <f t="shared" si="0"/>
        <v>0.31</v>
      </c>
      <c r="E14" s="77"/>
      <c r="F14" s="22">
        <v>14</v>
      </c>
      <c r="G14" s="22">
        <f t="shared" si="1"/>
        <v>2.8000000000000001E-2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15" customHeight="1">
      <c r="A15" s="90" t="s">
        <v>275</v>
      </c>
      <c r="B15" s="110">
        <v>155</v>
      </c>
      <c r="C15" s="202"/>
      <c r="D15" s="93"/>
      <c r="E15" s="101">
        <v>200</v>
      </c>
      <c r="F15" s="93"/>
      <c r="G15" s="102">
        <f>G16</f>
        <v>19.309999999999999</v>
      </c>
      <c r="H15" s="93">
        <v>3.17</v>
      </c>
      <c r="I15" s="102">
        <v>2.68</v>
      </c>
      <c r="J15" s="93">
        <v>28.27</v>
      </c>
      <c r="K15" s="102">
        <v>100.8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ht="15" customHeight="1">
      <c r="A16" s="147" t="s">
        <v>275</v>
      </c>
      <c r="B16" s="110">
        <v>155</v>
      </c>
      <c r="C16" s="200">
        <v>200</v>
      </c>
      <c r="D16" s="53">
        <f t="shared" ref="D16" si="2">B16*C16/1000</f>
        <v>31</v>
      </c>
      <c r="E16" s="7"/>
      <c r="F16" s="53">
        <v>96.55</v>
      </c>
      <c r="G16" s="22">
        <f>C16*F16/1000</f>
        <v>19.309999999999999</v>
      </c>
      <c r="H16" s="53"/>
      <c r="I16" s="22"/>
      <c r="J16" s="53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103" customFormat="1" ht="15" customHeight="1">
      <c r="A17" s="117" t="s">
        <v>139</v>
      </c>
      <c r="B17" s="110">
        <v>155</v>
      </c>
      <c r="C17" s="111"/>
      <c r="D17" s="112"/>
      <c r="E17" s="114">
        <v>120</v>
      </c>
      <c r="F17" s="114"/>
      <c r="G17" s="112">
        <f>SUM(G18)</f>
        <v>4.92</v>
      </c>
      <c r="H17" s="101">
        <v>12.18</v>
      </c>
      <c r="I17" s="101">
        <v>3.17</v>
      </c>
      <c r="J17" s="101">
        <v>28.5</v>
      </c>
      <c r="K17" s="102">
        <v>363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61" t="s">
        <v>139</v>
      </c>
      <c r="B18" s="110">
        <v>155</v>
      </c>
      <c r="C18" s="75">
        <v>120</v>
      </c>
      <c r="D18" s="70">
        <f t="shared" si="0"/>
        <v>18.600000000000001</v>
      </c>
      <c r="E18" s="73"/>
      <c r="F18" s="8">
        <v>41</v>
      </c>
      <c r="G18" s="22">
        <f>C18*F18/1000</f>
        <v>4.92</v>
      </c>
      <c r="H18" s="70"/>
      <c r="I18" s="70"/>
      <c r="J18" s="70"/>
      <c r="K18" s="70"/>
      <c r="L18" s="70"/>
      <c r="M18" s="70"/>
      <c r="N18" s="70"/>
      <c r="O18" s="70"/>
      <c r="P18" s="70"/>
      <c r="Q18" s="70"/>
      <c r="R18" s="70"/>
      <c r="S18" s="70"/>
    </row>
    <row r="19" spans="1:19" s="35" customFormat="1" ht="15" customHeight="1">
      <c r="A19" s="24"/>
      <c r="B19" s="63"/>
      <c r="C19" s="25"/>
      <c r="D19" s="64"/>
      <c r="E19" s="26"/>
      <c r="F19" s="26"/>
      <c r="G19" s="26"/>
      <c r="H19" s="15">
        <f t="shared" ref="H19:S19" si="3">SUM(H9:H18)</f>
        <v>21.369999999999997</v>
      </c>
      <c r="I19" s="15">
        <f t="shared" si="3"/>
        <v>9.9</v>
      </c>
      <c r="J19" s="15">
        <f t="shared" si="3"/>
        <v>90.14</v>
      </c>
      <c r="K19" s="15">
        <f t="shared" si="3"/>
        <v>657.81</v>
      </c>
      <c r="L19" s="15">
        <f t="shared" si="3"/>
        <v>0.12000000000000001</v>
      </c>
      <c r="M19" s="15">
        <f t="shared" si="3"/>
        <v>1.83</v>
      </c>
      <c r="N19" s="15">
        <f t="shared" si="3"/>
        <v>32.700000000000003</v>
      </c>
      <c r="O19" s="15">
        <f t="shared" si="3"/>
        <v>0.75</v>
      </c>
      <c r="P19" s="15">
        <f t="shared" si="3"/>
        <v>302.80999999999995</v>
      </c>
      <c r="Q19" s="15">
        <f t="shared" si="3"/>
        <v>285.24</v>
      </c>
      <c r="R19" s="15">
        <f t="shared" si="3"/>
        <v>62.89</v>
      </c>
      <c r="S19" s="15">
        <f t="shared" si="3"/>
        <v>3.21</v>
      </c>
    </row>
    <row r="20" spans="1:19" ht="15" customHeight="1">
      <c r="A20" s="132" t="s">
        <v>12</v>
      </c>
      <c r="B20" s="138">
        <v>155</v>
      </c>
      <c r="C20" s="154"/>
      <c r="D20" s="155"/>
      <c r="E20" s="134"/>
      <c r="F20" s="134"/>
      <c r="G20" s="134"/>
      <c r="H20" s="156"/>
      <c r="I20" s="156"/>
      <c r="J20" s="156"/>
      <c r="K20" s="157"/>
      <c r="L20" s="157"/>
      <c r="M20" s="157"/>
      <c r="N20" s="157"/>
      <c r="O20" s="157"/>
      <c r="P20" s="157"/>
      <c r="Q20" s="157"/>
      <c r="R20" s="157"/>
      <c r="S20" s="157"/>
    </row>
    <row r="21" spans="1:19" s="103" customFormat="1" ht="25.5">
      <c r="A21" s="90" t="s">
        <v>151</v>
      </c>
      <c r="B21" s="110">
        <v>155</v>
      </c>
      <c r="C21" s="199"/>
      <c r="D21" s="101"/>
      <c r="E21" s="101">
        <v>100</v>
      </c>
      <c r="F21" s="101"/>
      <c r="G21" s="102">
        <f>SUM(G22:G26)</f>
        <v>2.9379</v>
      </c>
      <c r="H21" s="101">
        <v>2.17</v>
      </c>
      <c r="I21" s="101">
        <v>3.5</v>
      </c>
      <c r="J21" s="101">
        <v>9.2799999999999994</v>
      </c>
      <c r="K21" s="101">
        <v>51.03</v>
      </c>
      <c r="L21" s="101">
        <v>0.02</v>
      </c>
      <c r="M21" s="101">
        <v>24.43</v>
      </c>
      <c r="N21" s="101"/>
      <c r="O21" s="101">
        <v>2.31</v>
      </c>
      <c r="P21" s="101">
        <v>43</v>
      </c>
      <c r="Q21" s="101">
        <v>28.32</v>
      </c>
      <c r="R21" s="101">
        <v>16</v>
      </c>
      <c r="S21" s="101">
        <v>0.52</v>
      </c>
    </row>
    <row r="22" spans="1:19" ht="15" customHeight="1">
      <c r="A22" s="147" t="s">
        <v>26</v>
      </c>
      <c r="B22" s="110">
        <v>155</v>
      </c>
      <c r="C22" s="200">
        <v>99</v>
      </c>
      <c r="D22" s="7">
        <f>B22*C22/1000</f>
        <v>15.345000000000001</v>
      </c>
      <c r="E22" s="7"/>
      <c r="F22" s="22">
        <v>18.3</v>
      </c>
      <c r="G22" s="22">
        <f>C22*F22/1000</f>
        <v>1.8117000000000001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47" t="s">
        <v>28</v>
      </c>
      <c r="B23" s="110">
        <v>155</v>
      </c>
      <c r="C23" s="200">
        <v>13</v>
      </c>
      <c r="D23" s="7">
        <f t="shared" ref="D23:D27" si="4">B23*C23/1000</f>
        <v>2.0150000000000001</v>
      </c>
      <c r="E23" s="7"/>
      <c r="F23" s="22">
        <v>22.4</v>
      </c>
      <c r="G23" s="22">
        <f t="shared" ref="G23:G27" si="5">C23*F23/1000</f>
        <v>0.29120000000000001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35" customFormat="1" ht="15" customHeight="1">
      <c r="A24" s="147" t="s">
        <v>112</v>
      </c>
      <c r="B24" s="110">
        <v>155</v>
      </c>
      <c r="C24" s="200">
        <v>0.03</v>
      </c>
      <c r="D24" s="7">
        <f t="shared" si="4"/>
        <v>4.6499999999999996E-3</v>
      </c>
      <c r="E24" s="7"/>
      <c r="F24" s="22"/>
      <c r="G24" s="22">
        <f t="shared" si="5"/>
        <v>0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47" t="s">
        <v>22</v>
      </c>
      <c r="B25" s="110">
        <v>155</v>
      </c>
      <c r="C25" s="200">
        <v>5</v>
      </c>
      <c r="D25" s="7">
        <f t="shared" si="4"/>
        <v>0.77500000000000002</v>
      </c>
      <c r="E25" s="7"/>
      <c r="F25" s="22">
        <v>50</v>
      </c>
      <c r="G25" s="22">
        <f t="shared" si="5"/>
        <v>0.25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15" customHeight="1">
      <c r="A26" s="206" t="s">
        <v>25</v>
      </c>
      <c r="B26" s="110">
        <v>155</v>
      </c>
      <c r="C26" s="198">
        <v>5</v>
      </c>
      <c r="D26" s="6">
        <f t="shared" si="4"/>
        <v>0.77500000000000002</v>
      </c>
      <c r="E26" s="6"/>
      <c r="F26" s="8">
        <v>117</v>
      </c>
      <c r="G26" s="22">
        <f t="shared" si="5"/>
        <v>0.58499999999999996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ht="15" customHeight="1">
      <c r="A27" s="214" t="s">
        <v>19</v>
      </c>
      <c r="B27" s="110">
        <v>155</v>
      </c>
      <c r="C27" s="75">
        <v>1.5</v>
      </c>
      <c r="D27" s="70">
        <f t="shared" si="4"/>
        <v>0.23250000000000001</v>
      </c>
      <c r="E27" s="73"/>
      <c r="F27" s="69">
        <v>14</v>
      </c>
      <c r="G27" s="22">
        <f t="shared" si="5"/>
        <v>2.1000000000000001E-2</v>
      </c>
      <c r="H27" s="70"/>
      <c r="I27" s="70"/>
      <c r="J27" s="70"/>
      <c r="K27" s="70"/>
      <c r="L27" s="70"/>
      <c r="M27" s="70"/>
      <c r="N27" s="70"/>
      <c r="O27" s="70"/>
      <c r="P27" s="70"/>
      <c r="Q27" s="70"/>
      <c r="R27" s="70"/>
      <c r="S27" s="70"/>
    </row>
    <row r="28" spans="1:19" ht="28.5" customHeight="1">
      <c r="A28" s="213" t="s">
        <v>258</v>
      </c>
      <c r="B28" s="110">
        <v>155</v>
      </c>
      <c r="C28" s="203"/>
      <c r="D28" s="112"/>
      <c r="E28" s="114">
        <v>250</v>
      </c>
      <c r="F28" s="114"/>
      <c r="G28" s="112">
        <f>SUM(G29:G35)</f>
        <v>3.0816999999999997</v>
      </c>
      <c r="H28" s="112">
        <v>13.44</v>
      </c>
      <c r="I28" s="112">
        <v>50</v>
      </c>
      <c r="J28" s="112">
        <v>15.8</v>
      </c>
      <c r="K28" s="112">
        <v>128.25</v>
      </c>
      <c r="L28" s="112">
        <v>0.18</v>
      </c>
      <c r="M28" s="112">
        <v>1.2</v>
      </c>
      <c r="N28" s="112"/>
      <c r="O28" s="112">
        <v>1.2</v>
      </c>
      <c r="P28" s="112">
        <v>99</v>
      </c>
      <c r="Q28" s="112">
        <v>393</v>
      </c>
      <c r="R28" s="112">
        <v>57</v>
      </c>
      <c r="S28" s="112">
        <v>2.7</v>
      </c>
    </row>
    <row r="29" spans="1:19" ht="15" customHeight="1">
      <c r="A29" s="59" t="s">
        <v>40</v>
      </c>
      <c r="B29" s="110">
        <v>155</v>
      </c>
      <c r="C29" s="194">
        <v>20</v>
      </c>
      <c r="D29" s="69">
        <f t="shared" si="0"/>
        <v>3.1</v>
      </c>
      <c r="E29" s="72"/>
      <c r="F29" s="69">
        <v>34.5</v>
      </c>
      <c r="G29" s="22">
        <f>C29*F29/1000</f>
        <v>0.69</v>
      </c>
      <c r="H29" s="69"/>
      <c r="I29" s="69"/>
      <c r="J29" s="69"/>
      <c r="K29" s="69"/>
      <c r="L29" s="69"/>
      <c r="M29" s="69"/>
      <c r="N29" s="69"/>
      <c r="O29" s="69"/>
      <c r="P29" s="69"/>
      <c r="Q29" s="69"/>
      <c r="R29" s="69"/>
      <c r="S29" s="69"/>
    </row>
    <row r="30" spans="1:19" s="103" customFormat="1">
      <c r="A30" s="59" t="s">
        <v>27</v>
      </c>
      <c r="B30" s="110">
        <v>155</v>
      </c>
      <c r="C30" s="194">
        <v>67</v>
      </c>
      <c r="D30" s="69">
        <f t="shared" si="0"/>
        <v>10.385</v>
      </c>
      <c r="E30" s="72"/>
      <c r="F30" s="69">
        <v>16.899999999999999</v>
      </c>
      <c r="G30" s="22">
        <f t="shared" ref="G30:G35" si="6">C30*F30/1000</f>
        <v>1.1322999999999999</v>
      </c>
      <c r="H30" s="69"/>
      <c r="I30" s="69"/>
      <c r="J30" s="69"/>
      <c r="K30" s="69"/>
      <c r="L30" s="69"/>
      <c r="M30" s="69"/>
      <c r="N30" s="69"/>
      <c r="O30" s="69"/>
      <c r="P30" s="69"/>
      <c r="Q30" s="69"/>
      <c r="R30" s="69"/>
      <c r="S30" s="69"/>
    </row>
    <row r="31" spans="1:19" ht="15" customHeight="1">
      <c r="A31" s="59" t="s">
        <v>36</v>
      </c>
      <c r="B31" s="110">
        <v>155</v>
      </c>
      <c r="C31" s="194">
        <v>12</v>
      </c>
      <c r="D31" s="69">
        <f t="shared" si="0"/>
        <v>1.86</v>
      </c>
      <c r="E31" s="72"/>
      <c r="F31" s="69">
        <v>24</v>
      </c>
      <c r="G31" s="22">
        <f t="shared" si="6"/>
        <v>0.28799999999999998</v>
      </c>
      <c r="H31" s="69"/>
      <c r="I31" s="69"/>
      <c r="J31" s="69"/>
      <c r="K31" s="69"/>
      <c r="L31" s="69"/>
      <c r="M31" s="69"/>
      <c r="N31" s="69"/>
      <c r="O31" s="69"/>
      <c r="P31" s="69"/>
      <c r="Q31" s="69"/>
      <c r="R31" s="69"/>
      <c r="S31" s="69"/>
    </row>
    <row r="32" spans="1:19" ht="15" customHeight="1">
      <c r="A32" s="59" t="s">
        <v>28</v>
      </c>
      <c r="B32" s="110">
        <v>155</v>
      </c>
      <c r="C32" s="194">
        <v>16</v>
      </c>
      <c r="D32" s="69">
        <f t="shared" si="0"/>
        <v>2.48</v>
      </c>
      <c r="E32" s="72"/>
      <c r="F32" s="69">
        <v>22.4</v>
      </c>
      <c r="G32" s="22">
        <f t="shared" si="6"/>
        <v>0.3584</v>
      </c>
      <c r="H32" s="69"/>
      <c r="I32" s="69"/>
      <c r="J32" s="69"/>
      <c r="K32" s="69"/>
      <c r="L32" s="69"/>
      <c r="M32" s="69"/>
      <c r="N32" s="69"/>
      <c r="O32" s="69"/>
      <c r="P32" s="69"/>
      <c r="Q32" s="69"/>
      <c r="R32" s="69"/>
      <c r="S32" s="69"/>
    </row>
    <row r="33" spans="1:19" ht="15" customHeight="1">
      <c r="A33" s="59" t="s">
        <v>24</v>
      </c>
      <c r="B33" s="110">
        <v>155</v>
      </c>
      <c r="C33" s="194">
        <v>6</v>
      </c>
      <c r="D33" s="69">
        <f t="shared" si="0"/>
        <v>0.93</v>
      </c>
      <c r="E33" s="72"/>
      <c r="F33" s="69"/>
      <c r="G33" s="22">
        <f t="shared" si="6"/>
        <v>0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s="103" customFormat="1" ht="14.25" customHeight="1">
      <c r="A34" s="59" t="s">
        <v>19</v>
      </c>
      <c r="B34" s="110">
        <v>155</v>
      </c>
      <c r="C34" s="194">
        <v>2</v>
      </c>
      <c r="D34" s="69">
        <f t="shared" si="0"/>
        <v>0.31</v>
      </c>
      <c r="E34" s="72"/>
      <c r="F34" s="69">
        <v>14</v>
      </c>
      <c r="G34" s="22">
        <f t="shared" si="6"/>
        <v>2.8000000000000001E-2</v>
      </c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</row>
    <row r="35" spans="1:19" ht="15" customHeight="1">
      <c r="A35" s="61" t="s">
        <v>25</v>
      </c>
      <c r="B35" s="110">
        <v>155</v>
      </c>
      <c r="C35" s="195">
        <v>5</v>
      </c>
      <c r="D35" s="70">
        <f t="shared" si="0"/>
        <v>0.77500000000000002</v>
      </c>
      <c r="E35" s="73"/>
      <c r="F35" s="70">
        <v>117</v>
      </c>
      <c r="G35" s="22">
        <f t="shared" si="6"/>
        <v>0.58499999999999996</v>
      </c>
      <c r="H35" s="70"/>
      <c r="I35" s="70"/>
      <c r="J35" s="70"/>
      <c r="K35" s="70"/>
      <c r="L35" s="70"/>
      <c r="M35" s="70"/>
      <c r="N35" s="70"/>
      <c r="O35" s="70"/>
      <c r="P35" s="70"/>
      <c r="Q35" s="70"/>
      <c r="R35" s="70"/>
      <c r="S35" s="70"/>
    </row>
    <row r="36" spans="1:19" ht="29.25" customHeight="1">
      <c r="A36" s="117" t="s">
        <v>117</v>
      </c>
      <c r="B36" s="110">
        <v>155</v>
      </c>
      <c r="C36" s="203"/>
      <c r="D36" s="112"/>
      <c r="E36" s="114" t="s">
        <v>176</v>
      </c>
      <c r="F36" s="114"/>
      <c r="G36" s="112">
        <f>SUM(G37:G45)</f>
        <v>66.932940000000002</v>
      </c>
      <c r="H36" s="112">
        <v>3.3</v>
      </c>
      <c r="I36" s="112">
        <v>1.2</v>
      </c>
      <c r="J36" s="112">
        <v>21.4</v>
      </c>
      <c r="K36" s="112">
        <v>111</v>
      </c>
      <c r="L36" s="112">
        <v>0.09</v>
      </c>
      <c r="M36" s="112">
        <v>0.5</v>
      </c>
      <c r="N36" s="112">
        <v>30</v>
      </c>
      <c r="O36" s="112">
        <v>4.0999999999999996</v>
      </c>
      <c r="P36" s="112">
        <v>35.69</v>
      </c>
      <c r="Q36" s="112">
        <v>110.39</v>
      </c>
      <c r="R36" s="112">
        <v>26.9</v>
      </c>
      <c r="S36" s="112">
        <v>1.4</v>
      </c>
    </row>
    <row r="37" spans="1:19" ht="15" customHeight="1">
      <c r="A37" s="59" t="s">
        <v>232</v>
      </c>
      <c r="B37" s="110">
        <v>155</v>
      </c>
      <c r="C37" s="194">
        <v>121</v>
      </c>
      <c r="D37" s="69">
        <f t="shared" ref="D37:D45" si="7">B37*C37/1000</f>
        <v>18.754999999999999</v>
      </c>
      <c r="E37" s="72"/>
      <c r="F37" s="69">
        <v>489</v>
      </c>
      <c r="G37" s="22">
        <f>C37*F37/1000</f>
        <v>59.168999999999997</v>
      </c>
      <c r="H37" s="112"/>
      <c r="I37" s="118"/>
      <c r="J37" s="112"/>
      <c r="K37" s="112"/>
      <c r="L37" s="112"/>
      <c r="M37" s="112"/>
      <c r="N37" s="112"/>
      <c r="O37" s="112"/>
      <c r="P37" s="112"/>
      <c r="Q37" s="112"/>
      <c r="R37" s="112"/>
      <c r="S37" s="112"/>
    </row>
    <row r="38" spans="1:19" ht="15" customHeight="1">
      <c r="A38" s="59" t="s">
        <v>36</v>
      </c>
      <c r="B38" s="110">
        <v>155</v>
      </c>
      <c r="C38" s="194">
        <v>20</v>
      </c>
      <c r="D38" s="69">
        <f t="shared" si="7"/>
        <v>3.1</v>
      </c>
      <c r="E38" s="72"/>
      <c r="F38" s="69">
        <v>23.8</v>
      </c>
      <c r="G38" s="22">
        <f t="shared" ref="G38:G45" si="8">C38*F38/1000</f>
        <v>0.47599999999999998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118</v>
      </c>
      <c r="B39" s="110">
        <v>155</v>
      </c>
      <c r="C39" s="194">
        <v>2</v>
      </c>
      <c r="D39" s="69">
        <f t="shared" si="7"/>
        <v>0.31</v>
      </c>
      <c r="E39" s="72"/>
      <c r="F39" s="69"/>
      <c r="G39" s="22">
        <f t="shared" si="8"/>
        <v>0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58</v>
      </c>
      <c r="B40" s="110">
        <v>155</v>
      </c>
      <c r="C40" s="194">
        <v>8</v>
      </c>
      <c r="D40" s="69">
        <f t="shared" si="7"/>
        <v>1.24</v>
      </c>
      <c r="E40" s="72"/>
      <c r="F40" s="69">
        <v>41.28</v>
      </c>
      <c r="G40" s="22">
        <f t="shared" si="8"/>
        <v>0.33024000000000003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119</v>
      </c>
      <c r="B41" s="110">
        <v>155</v>
      </c>
      <c r="C41" s="194">
        <v>3</v>
      </c>
      <c r="D41" s="69">
        <f t="shared" si="7"/>
        <v>0.46500000000000002</v>
      </c>
      <c r="E41" s="72"/>
      <c r="F41" s="69">
        <v>7</v>
      </c>
      <c r="G41" s="22">
        <f t="shared" si="8"/>
        <v>2.1000000000000001E-2</v>
      </c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</row>
    <row r="42" spans="1:19" ht="26.25" customHeight="1">
      <c r="A42" s="59" t="s">
        <v>77</v>
      </c>
      <c r="B42" s="110">
        <v>155</v>
      </c>
      <c r="C42" s="194">
        <v>6</v>
      </c>
      <c r="D42" s="69">
        <f t="shared" si="7"/>
        <v>0.93</v>
      </c>
      <c r="E42" s="72"/>
      <c r="F42" s="69">
        <v>0</v>
      </c>
      <c r="G42" s="22">
        <f t="shared" si="8"/>
        <v>0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15" customHeight="1">
      <c r="A43" s="59" t="s">
        <v>19</v>
      </c>
      <c r="B43" s="110">
        <v>155</v>
      </c>
      <c r="C43" s="194">
        <v>3</v>
      </c>
      <c r="D43" s="69">
        <f t="shared" si="7"/>
        <v>0.46500000000000002</v>
      </c>
      <c r="E43" s="72"/>
      <c r="F43" s="69">
        <v>16</v>
      </c>
      <c r="G43" s="22">
        <f t="shared" si="8"/>
        <v>4.8000000000000001E-2</v>
      </c>
      <c r="H43" s="69"/>
      <c r="I43" s="69"/>
      <c r="J43" s="69"/>
      <c r="K43" s="69"/>
      <c r="L43" s="69"/>
      <c r="M43" s="69"/>
      <c r="N43" s="69"/>
      <c r="O43" s="69"/>
      <c r="P43" s="69"/>
      <c r="Q43" s="69"/>
      <c r="R43" s="69"/>
      <c r="S43" s="69"/>
    </row>
    <row r="44" spans="1:19" ht="15" customHeight="1">
      <c r="A44" s="59" t="s">
        <v>41</v>
      </c>
      <c r="B44" s="110">
        <v>155</v>
      </c>
      <c r="C44" s="194">
        <v>10</v>
      </c>
      <c r="D44" s="69">
        <f t="shared" si="7"/>
        <v>1.55</v>
      </c>
      <c r="E44" s="60"/>
      <c r="F44" s="69">
        <v>606.97</v>
      </c>
      <c r="G44" s="22">
        <f t="shared" si="8"/>
        <v>6.069700000000001</v>
      </c>
      <c r="H44" s="69"/>
      <c r="I44" s="69"/>
      <c r="J44" s="69"/>
      <c r="K44" s="69"/>
      <c r="L44" s="69"/>
      <c r="M44" s="69"/>
      <c r="N44" s="69"/>
      <c r="O44" s="69"/>
      <c r="P44" s="69"/>
      <c r="Q44" s="69"/>
      <c r="R44" s="69"/>
      <c r="S44" s="69"/>
    </row>
    <row r="45" spans="1:19" ht="15" customHeight="1">
      <c r="A45" s="61" t="s">
        <v>25</v>
      </c>
      <c r="B45" s="110">
        <v>155</v>
      </c>
      <c r="C45" s="195">
        <v>7</v>
      </c>
      <c r="D45" s="70">
        <f t="shared" si="7"/>
        <v>1.085</v>
      </c>
      <c r="E45" s="73"/>
      <c r="F45" s="70">
        <v>117</v>
      </c>
      <c r="G45" s="22">
        <f t="shared" si="8"/>
        <v>0.81899999999999995</v>
      </c>
      <c r="H45" s="70"/>
      <c r="I45" s="70"/>
      <c r="J45" s="70"/>
      <c r="K45" s="70"/>
      <c r="L45" s="70"/>
      <c r="M45" s="70"/>
      <c r="N45" s="70"/>
      <c r="O45" s="70"/>
      <c r="P45" s="70"/>
      <c r="Q45" s="70"/>
      <c r="R45" s="70"/>
      <c r="S45" s="70"/>
    </row>
    <row r="46" spans="1:19" ht="26.25" customHeight="1">
      <c r="A46" s="117" t="s">
        <v>63</v>
      </c>
      <c r="B46" s="110">
        <v>155</v>
      </c>
      <c r="C46" s="203"/>
      <c r="D46" s="112"/>
      <c r="E46" s="114">
        <v>200</v>
      </c>
      <c r="F46" s="114"/>
      <c r="G46" s="112">
        <f>SUM(G47:G50)</f>
        <v>10.306229999999999</v>
      </c>
      <c r="H46" s="112">
        <v>3.08</v>
      </c>
      <c r="I46" s="118">
        <v>2.33</v>
      </c>
      <c r="J46" s="112">
        <v>19.13</v>
      </c>
      <c r="K46" s="112">
        <v>109.73</v>
      </c>
      <c r="L46" s="112">
        <v>1.1599999999999999</v>
      </c>
      <c r="M46" s="112">
        <v>3.75</v>
      </c>
      <c r="N46" s="112">
        <v>33.15</v>
      </c>
      <c r="O46" s="112">
        <v>0.15</v>
      </c>
      <c r="P46" s="112">
        <v>38.25</v>
      </c>
      <c r="Q46" s="112">
        <v>76.95</v>
      </c>
      <c r="R46" s="112">
        <v>26.7</v>
      </c>
      <c r="S46" s="112">
        <v>0.86</v>
      </c>
    </row>
    <row r="47" spans="1:19" ht="15" customHeight="1">
      <c r="A47" s="59" t="s">
        <v>27</v>
      </c>
      <c r="B47" s="110">
        <v>155</v>
      </c>
      <c r="C47" s="194">
        <v>228</v>
      </c>
      <c r="D47" s="69">
        <f t="shared" si="0"/>
        <v>35.340000000000003</v>
      </c>
      <c r="E47" s="72"/>
      <c r="F47" s="69">
        <v>16.899999999999999</v>
      </c>
      <c r="G47" s="22">
        <f>C47*F47/1000</f>
        <v>3.8531999999999997</v>
      </c>
      <c r="H47" s="69"/>
      <c r="I47" s="69"/>
      <c r="J47" s="69"/>
      <c r="K47" s="69"/>
      <c r="L47" s="69"/>
      <c r="M47" s="69"/>
      <c r="N47" s="69"/>
      <c r="O47" s="69"/>
      <c r="P47" s="69"/>
      <c r="Q47" s="69"/>
      <c r="R47" s="69"/>
      <c r="S47" s="69"/>
    </row>
    <row r="48" spans="1:19" ht="15" customHeight="1">
      <c r="A48" s="59" t="s">
        <v>41</v>
      </c>
      <c r="B48" s="110">
        <v>155</v>
      </c>
      <c r="C48" s="194">
        <v>7</v>
      </c>
      <c r="D48" s="69">
        <f t="shared" si="0"/>
        <v>1.085</v>
      </c>
      <c r="E48" s="72"/>
      <c r="F48" s="69">
        <v>606.97</v>
      </c>
      <c r="G48" s="22">
        <f t="shared" ref="G48:G50" si="9">C48*F48/1000</f>
        <v>4.2487899999999996</v>
      </c>
      <c r="H48" s="69"/>
      <c r="I48" s="69"/>
      <c r="J48" s="69"/>
      <c r="K48" s="69"/>
      <c r="L48" s="69"/>
      <c r="M48" s="69"/>
      <c r="N48" s="69"/>
      <c r="O48" s="69"/>
      <c r="P48" s="69"/>
      <c r="Q48" s="69"/>
      <c r="R48" s="69"/>
      <c r="S48" s="69"/>
    </row>
    <row r="49" spans="1:19" ht="15" customHeight="1">
      <c r="A49" s="59" t="s">
        <v>19</v>
      </c>
      <c r="B49" s="110">
        <v>155</v>
      </c>
      <c r="C49" s="194">
        <v>3</v>
      </c>
      <c r="D49" s="69">
        <f t="shared" si="0"/>
        <v>0.46500000000000002</v>
      </c>
      <c r="E49" s="72"/>
      <c r="F49" s="69">
        <v>14</v>
      </c>
      <c r="G49" s="22">
        <f t="shared" si="9"/>
        <v>4.2000000000000003E-2</v>
      </c>
      <c r="H49" s="69"/>
      <c r="I49" s="69"/>
      <c r="J49" s="69"/>
      <c r="K49" s="69"/>
      <c r="L49" s="69"/>
      <c r="M49" s="69"/>
      <c r="N49" s="69"/>
      <c r="O49" s="69"/>
      <c r="P49" s="69"/>
      <c r="Q49" s="69"/>
      <c r="R49" s="69"/>
      <c r="S49" s="69"/>
    </row>
    <row r="50" spans="1:19" s="35" customFormat="1">
      <c r="A50" s="61" t="s">
        <v>58</v>
      </c>
      <c r="B50" s="110">
        <v>155</v>
      </c>
      <c r="C50" s="195">
        <v>32</v>
      </c>
      <c r="D50" s="70">
        <f t="shared" si="0"/>
        <v>4.96</v>
      </c>
      <c r="E50" s="73"/>
      <c r="F50" s="70">
        <v>67.569999999999993</v>
      </c>
      <c r="G50" s="22">
        <f t="shared" si="9"/>
        <v>2.1622399999999997</v>
      </c>
      <c r="H50" s="70"/>
      <c r="I50" s="70"/>
      <c r="J50" s="70"/>
      <c r="K50" s="70"/>
      <c r="L50" s="70"/>
      <c r="M50" s="70"/>
      <c r="N50" s="70"/>
      <c r="O50" s="70"/>
      <c r="P50" s="70"/>
      <c r="Q50" s="70"/>
      <c r="R50" s="70"/>
      <c r="S50" s="70"/>
    </row>
    <row r="51" spans="1:19" ht="15" customHeight="1">
      <c r="A51" s="117" t="s">
        <v>197</v>
      </c>
      <c r="B51" s="110">
        <v>155</v>
      </c>
      <c r="C51" s="111"/>
      <c r="D51" s="112"/>
      <c r="E51" s="114">
        <v>200</v>
      </c>
      <c r="F51" s="114"/>
      <c r="G51" s="112">
        <f>SUM(G52)</f>
        <v>7</v>
      </c>
      <c r="H51" s="112">
        <v>1</v>
      </c>
      <c r="I51" s="118">
        <v>0</v>
      </c>
      <c r="J51" s="112">
        <v>19.8</v>
      </c>
      <c r="K51" s="112">
        <v>85</v>
      </c>
      <c r="L51" s="112"/>
      <c r="M51" s="112">
        <v>20</v>
      </c>
      <c r="N51" s="112"/>
      <c r="O51" s="112">
        <v>0.67</v>
      </c>
      <c r="P51" s="112">
        <v>52</v>
      </c>
      <c r="Q51" s="112">
        <v>82.67</v>
      </c>
      <c r="R51" s="112">
        <v>30</v>
      </c>
      <c r="S51" s="112">
        <v>3.2</v>
      </c>
    </row>
    <row r="52" spans="1:19" ht="15" customHeight="1">
      <c r="A52" s="61" t="s">
        <v>197</v>
      </c>
      <c r="B52" s="110">
        <v>155</v>
      </c>
      <c r="C52" s="75">
        <v>200</v>
      </c>
      <c r="D52" s="70">
        <f t="shared" si="0"/>
        <v>31</v>
      </c>
      <c r="E52" s="73"/>
      <c r="F52" s="73">
        <v>35</v>
      </c>
      <c r="G52" s="22">
        <f>C52*F52/1000</f>
        <v>7</v>
      </c>
      <c r="H52" s="70"/>
      <c r="I52" s="70"/>
      <c r="J52" s="70"/>
      <c r="K52" s="70"/>
      <c r="L52" s="70"/>
      <c r="M52" s="70"/>
      <c r="N52" s="70"/>
      <c r="O52" s="70"/>
      <c r="P52" s="70"/>
      <c r="Q52" s="70"/>
      <c r="R52" s="70"/>
      <c r="S52" s="70"/>
    </row>
    <row r="53" spans="1:19" s="35" customFormat="1" ht="15" customHeight="1">
      <c r="A53" s="117" t="s">
        <v>44</v>
      </c>
      <c r="B53" s="110">
        <v>155</v>
      </c>
      <c r="C53" s="111"/>
      <c r="D53" s="112"/>
      <c r="E53" s="114">
        <v>72</v>
      </c>
      <c r="F53" s="114"/>
      <c r="G53" s="112">
        <f>SUM(G54)</f>
        <v>2.952</v>
      </c>
      <c r="H53" s="34">
        <v>8.4600000000000009</v>
      </c>
      <c r="I53" s="34">
        <v>2.5099999999999998</v>
      </c>
      <c r="J53" s="34">
        <v>44.33</v>
      </c>
      <c r="K53" s="34">
        <v>186</v>
      </c>
      <c r="L53" s="34">
        <v>7.0000000000000007E-2</v>
      </c>
      <c r="M53" s="34"/>
      <c r="N53" s="34"/>
      <c r="O53" s="34">
        <v>0.54</v>
      </c>
      <c r="P53" s="34">
        <v>13.8</v>
      </c>
      <c r="Q53" s="34">
        <v>63.6</v>
      </c>
      <c r="R53" s="34">
        <v>15</v>
      </c>
      <c r="S53" s="34">
        <v>1.86</v>
      </c>
    </row>
    <row r="54" spans="1:19" ht="15" customHeight="1">
      <c r="A54" s="61" t="s">
        <v>44</v>
      </c>
      <c r="B54" s="110">
        <v>155</v>
      </c>
      <c r="C54" s="75">
        <v>72</v>
      </c>
      <c r="D54" s="70">
        <f t="shared" ref="D54" si="10">B54*C54/1000</f>
        <v>11.16</v>
      </c>
      <c r="E54" s="73"/>
      <c r="F54" s="22">
        <v>41</v>
      </c>
      <c r="G54" s="22">
        <f>C54*F54/1000</f>
        <v>2.952</v>
      </c>
      <c r="H54" s="78"/>
      <c r="I54" s="78"/>
      <c r="J54" s="78"/>
      <c r="K54" s="78"/>
      <c r="L54" s="78"/>
      <c r="M54" s="78"/>
      <c r="N54" s="78"/>
      <c r="O54" s="78"/>
      <c r="P54" s="78"/>
      <c r="Q54" s="78"/>
      <c r="R54" s="78"/>
      <c r="S54" s="78"/>
    </row>
    <row r="55" spans="1:19" ht="15" customHeight="1">
      <c r="A55" s="109" t="s">
        <v>144</v>
      </c>
      <c r="B55" s="110">
        <v>155</v>
      </c>
      <c r="C55" s="111"/>
      <c r="D55" s="112"/>
      <c r="E55" s="113">
        <v>100</v>
      </c>
      <c r="F55" s="114"/>
      <c r="G55" s="112">
        <f>SUM(G56)</f>
        <v>26.19</v>
      </c>
      <c r="H55" s="112">
        <v>0.78</v>
      </c>
      <c r="I55" s="112">
        <v>0.57999999999999996</v>
      </c>
      <c r="J55" s="112">
        <v>21.15</v>
      </c>
      <c r="K55" s="112">
        <v>43</v>
      </c>
      <c r="L55" s="227">
        <v>0.02</v>
      </c>
      <c r="M55" s="227">
        <v>3.75</v>
      </c>
      <c r="N55" s="227"/>
      <c r="O55" s="227">
        <v>0.3</v>
      </c>
      <c r="P55" s="227">
        <v>14.25</v>
      </c>
      <c r="Q55" s="227">
        <v>12</v>
      </c>
      <c r="R55" s="227">
        <v>9</v>
      </c>
      <c r="S55" s="227">
        <v>1.73</v>
      </c>
    </row>
    <row r="56" spans="1:19" ht="15" customHeight="1">
      <c r="A56" s="80" t="s">
        <v>144</v>
      </c>
      <c r="B56" s="110">
        <v>155</v>
      </c>
      <c r="C56" s="75">
        <v>194</v>
      </c>
      <c r="D56" s="70">
        <f t="shared" ref="D56" si="11">B56*C56/1000</f>
        <v>30.07</v>
      </c>
      <c r="E56" s="62"/>
      <c r="F56" s="73">
        <v>135</v>
      </c>
      <c r="G56" s="8">
        <f>C56*F56/1000</f>
        <v>26.19</v>
      </c>
      <c r="H56" s="70"/>
      <c r="I56" s="70"/>
      <c r="J56" s="70"/>
      <c r="K56" s="70"/>
      <c r="L56" s="70"/>
      <c r="M56" s="70"/>
      <c r="N56" s="70"/>
      <c r="O56" s="70"/>
      <c r="P56" s="70"/>
      <c r="Q56" s="70"/>
      <c r="R56" s="70"/>
      <c r="S56" s="70"/>
    </row>
    <row r="57" spans="1:19" ht="27" customHeight="1">
      <c r="A57" s="178" t="s">
        <v>64</v>
      </c>
      <c r="B57" s="110">
        <v>155</v>
      </c>
      <c r="C57" s="115"/>
      <c r="D57" s="116"/>
      <c r="E57" s="180">
        <v>50</v>
      </c>
      <c r="F57" s="181"/>
      <c r="G57" s="116">
        <f>SUM(G58:G64)</f>
        <v>19.520010000000003</v>
      </c>
      <c r="H57" s="116">
        <v>7.73</v>
      </c>
      <c r="I57" s="116">
        <v>8.09</v>
      </c>
      <c r="J57" s="116">
        <v>31.87</v>
      </c>
      <c r="K57" s="116">
        <v>151.5</v>
      </c>
      <c r="L57" s="116" t="s">
        <v>250</v>
      </c>
      <c r="M57" s="116">
        <v>0.2</v>
      </c>
      <c r="N57" s="116">
        <v>100</v>
      </c>
      <c r="O57" s="116">
        <v>2.2000000000000002</v>
      </c>
      <c r="P57" s="116">
        <v>81.900000000000006</v>
      </c>
      <c r="Q57" s="116">
        <v>3.2</v>
      </c>
      <c r="R57" s="116">
        <v>18.3</v>
      </c>
      <c r="S57" s="116">
        <v>1.1000000000000001</v>
      </c>
    </row>
    <row r="58" spans="1:19" ht="15" customHeight="1">
      <c r="A58" s="79" t="s">
        <v>65</v>
      </c>
      <c r="B58" s="110">
        <v>155</v>
      </c>
      <c r="C58" s="74">
        <v>1</v>
      </c>
      <c r="D58" s="69">
        <f t="shared" si="0"/>
        <v>0.155</v>
      </c>
      <c r="E58" s="60"/>
      <c r="F58" s="69">
        <v>222</v>
      </c>
      <c r="G58" s="22">
        <f>C58*F58/1000</f>
        <v>0.222</v>
      </c>
      <c r="H58" s="69"/>
      <c r="I58" s="69"/>
      <c r="J58" s="69"/>
      <c r="K58" s="69"/>
      <c r="L58" s="69"/>
      <c r="M58" s="69"/>
      <c r="N58" s="69"/>
      <c r="O58" s="69"/>
      <c r="P58" s="69"/>
      <c r="Q58" s="69"/>
      <c r="R58" s="69"/>
      <c r="S58" s="69"/>
    </row>
    <row r="59" spans="1:19" ht="15" customHeight="1">
      <c r="A59" s="79" t="s">
        <v>25</v>
      </c>
      <c r="B59" s="110">
        <v>155</v>
      </c>
      <c r="C59" s="74">
        <v>5</v>
      </c>
      <c r="D59" s="69">
        <f t="shared" si="0"/>
        <v>0.77500000000000002</v>
      </c>
      <c r="E59" s="60"/>
      <c r="F59" s="69">
        <v>117</v>
      </c>
      <c r="G59" s="22">
        <f t="shared" ref="G59:G64" si="12">C59*F59/1000</f>
        <v>0.58499999999999996</v>
      </c>
      <c r="H59" s="69"/>
      <c r="I59" s="69"/>
      <c r="J59" s="69"/>
      <c r="K59" s="69"/>
      <c r="L59" s="69"/>
      <c r="M59" s="69"/>
      <c r="N59" s="69"/>
      <c r="O59" s="69"/>
      <c r="P59" s="69"/>
      <c r="Q59" s="69"/>
      <c r="R59" s="69"/>
      <c r="S59" s="69"/>
    </row>
    <row r="60" spans="1:19" ht="15" customHeight="1">
      <c r="A60" s="79" t="s">
        <v>41</v>
      </c>
      <c r="B60" s="110">
        <v>155</v>
      </c>
      <c r="C60" s="74">
        <v>3</v>
      </c>
      <c r="D60" s="69">
        <f t="shared" si="0"/>
        <v>0.46500000000000002</v>
      </c>
      <c r="E60" s="60"/>
      <c r="F60" s="69">
        <v>606.97</v>
      </c>
      <c r="G60" s="22">
        <f t="shared" si="12"/>
        <v>1.82091</v>
      </c>
      <c r="H60" s="69"/>
      <c r="I60" s="69"/>
      <c r="J60" s="69"/>
      <c r="K60" s="69"/>
      <c r="L60" s="69"/>
      <c r="M60" s="69"/>
      <c r="N60" s="69"/>
      <c r="O60" s="69"/>
      <c r="P60" s="69"/>
      <c r="Q60" s="69"/>
      <c r="R60" s="69"/>
      <c r="S60" s="69"/>
    </row>
    <row r="61" spans="1:19" ht="15" customHeight="1">
      <c r="A61" s="79" t="s">
        <v>78</v>
      </c>
      <c r="B61" s="110">
        <v>155</v>
      </c>
      <c r="C61" s="74">
        <v>80</v>
      </c>
      <c r="D61" s="69">
        <f t="shared" si="0"/>
        <v>12.4</v>
      </c>
      <c r="E61" s="60"/>
      <c r="F61" s="69">
        <v>33</v>
      </c>
      <c r="G61" s="22">
        <f t="shared" si="12"/>
        <v>2.64</v>
      </c>
      <c r="H61" s="69"/>
      <c r="I61" s="69"/>
      <c r="J61" s="69"/>
      <c r="K61" s="69"/>
      <c r="L61" s="69"/>
      <c r="M61" s="69"/>
      <c r="N61" s="69"/>
      <c r="O61" s="69"/>
      <c r="P61" s="69"/>
      <c r="Q61" s="69"/>
      <c r="R61" s="69"/>
      <c r="S61" s="69"/>
    </row>
    <row r="62" spans="1:19" ht="15" customHeight="1">
      <c r="A62" s="79" t="s">
        <v>22</v>
      </c>
      <c r="B62" s="110">
        <v>155</v>
      </c>
      <c r="C62" s="74">
        <v>5</v>
      </c>
      <c r="D62" s="69">
        <f t="shared" si="0"/>
        <v>0.77500000000000002</v>
      </c>
      <c r="E62" s="60"/>
      <c r="F62" s="69">
        <v>50</v>
      </c>
      <c r="G62" s="22">
        <f t="shared" si="12"/>
        <v>0.25</v>
      </c>
      <c r="H62" s="69"/>
      <c r="I62" s="69"/>
      <c r="J62" s="69"/>
      <c r="K62" s="69"/>
      <c r="L62" s="69"/>
      <c r="M62" s="69"/>
      <c r="N62" s="69"/>
      <c r="O62" s="69"/>
      <c r="P62" s="69"/>
      <c r="Q62" s="69"/>
      <c r="R62" s="69"/>
      <c r="S62" s="69"/>
    </row>
    <row r="63" spans="1:19" ht="15" customHeight="1">
      <c r="A63" s="79" t="s">
        <v>66</v>
      </c>
      <c r="B63" s="110">
        <v>155</v>
      </c>
      <c r="C63" s="74">
        <v>35</v>
      </c>
      <c r="D63" s="69">
        <f t="shared" si="0"/>
        <v>5.4249999999999998</v>
      </c>
      <c r="E63" s="60"/>
      <c r="F63" s="69">
        <v>390.06</v>
      </c>
      <c r="G63" s="22">
        <f t="shared" si="12"/>
        <v>13.652100000000001</v>
      </c>
      <c r="H63" s="69"/>
      <c r="I63" s="69"/>
      <c r="J63" s="69"/>
      <c r="K63" s="69"/>
      <c r="L63" s="69"/>
      <c r="M63" s="69"/>
      <c r="N63" s="69"/>
      <c r="O63" s="69"/>
      <c r="P63" s="69"/>
      <c r="Q63" s="69"/>
      <c r="R63" s="69"/>
      <c r="S63" s="69"/>
    </row>
    <row r="64" spans="1:19" ht="15" customHeight="1">
      <c r="A64" s="80" t="s">
        <v>67</v>
      </c>
      <c r="B64" s="110">
        <v>155</v>
      </c>
      <c r="C64" s="75">
        <v>50</v>
      </c>
      <c r="D64" s="70">
        <f t="shared" si="0"/>
        <v>7.75</v>
      </c>
      <c r="E64" s="62"/>
      <c r="F64" s="69">
        <v>7</v>
      </c>
      <c r="G64" s="22">
        <f t="shared" si="12"/>
        <v>0.35</v>
      </c>
      <c r="H64" s="70"/>
      <c r="I64" s="70"/>
      <c r="J64" s="70"/>
      <c r="K64" s="70"/>
      <c r="L64" s="70"/>
      <c r="M64" s="70"/>
      <c r="N64" s="70"/>
      <c r="O64" s="70"/>
      <c r="P64" s="70"/>
      <c r="Q64" s="70"/>
      <c r="R64" s="70"/>
      <c r="S64" s="70"/>
    </row>
    <row r="65" spans="1:19" ht="15" customHeight="1">
      <c r="A65" s="27"/>
      <c r="B65" s="65"/>
      <c r="C65" s="66"/>
      <c r="D65" s="67"/>
      <c r="E65" s="30"/>
      <c r="F65" s="30"/>
      <c r="G65" s="30"/>
      <c r="H65" s="15">
        <f>SUM(H19:H64)</f>
        <v>61.33</v>
      </c>
      <c r="I65" s="15">
        <f>SUM(I19:I64)</f>
        <v>78.11</v>
      </c>
      <c r="J65" s="15">
        <f>SUM(J21:J64)</f>
        <v>182.76000000000002</v>
      </c>
      <c r="K65" s="15">
        <f>SUM(K21:K64)</f>
        <v>865.51</v>
      </c>
      <c r="L65" s="15">
        <f t="shared" ref="L65:S65" si="13">SUM(L21:L64)</f>
        <v>1.54</v>
      </c>
      <c r="M65" s="15">
        <f t="shared" si="13"/>
        <v>53.83</v>
      </c>
      <c r="N65" s="15">
        <f t="shared" si="13"/>
        <v>163.15</v>
      </c>
      <c r="O65" s="15">
        <f t="shared" si="13"/>
        <v>11.469999999999999</v>
      </c>
      <c r="P65" s="15">
        <f t="shared" si="13"/>
        <v>377.89</v>
      </c>
      <c r="Q65" s="15">
        <f t="shared" si="13"/>
        <v>770.13000000000011</v>
      </c>
      <c r="R65" s="15">
        <f t="shared" si="13"/>
        <v>198.90000000000003</v>
      </c>
      <c r="S65" s="15">
        <f t="shared" si="13"/>
        <v>13.37</v>
      </c>
    </row>
    <row r="66" spans="1:19">
      <c r="F66" s="43" t="s">
        <v>46</v>
      </c>
      <c r="G66" s="49">
        <f>E68*E69</f>
        <v>27519.5494</v>
      </c>
      <c r="H66" s="49">
        <f t="shared" ref="H66:S66" si="14">H19+H65</f>
        <v>82.699999999999989</v>
      </c>
      <c r="I66" s="49">
        <f t="shared" si="14"/>
        <v>88.01</v>
      </c>
      <c r="J66" s="49">
        <f t="shared" si="14"/>
        <v>272.90000000000003</v>
      </c>
      <c r="K66" s="49">
        <f t="shared" si="14"/>
        <v>1523.32</v>
      </c>
      <c r="L66" s="49">
        <f t="shared" si="14"/>
        <v>1.6600000000000001</v>
      </c>
      <c r="M66" s="49">
        <f t="shared" si="14"/>
        <v>55.66</v>
      </c>
      <c r="N66" s="49">
        <f t="shared" si="14"/>
        <v>195.85000000000002</v>
      </c>
      <c r="O66" s="49">
        <f t="shared" si="14"/>
        <v>12.219999999999999</v>
      </c>
      <c r="P66" s="49">
        <f t="shared" si="14"/>
        <v>680.69999999999993</v>
      </c>
      <c r="Q66" s="49">
        <f t="shared" si="14"/>
        <v>1055.3700000000001</v>
      </c>
      <c r="R66" s="49">
        <f t="shared" si="14"/>
        <v>261.79000000000002</v>
      </c>
      <c r="S66" s="49">
        <f t="shared" si="14"/>
        <v>16.579999999999998</v>
      </c>
    </row>
    <row r="68" spans="1:19" ht="26.25" customHeight="1">
      <c r="A68" s="2" t="s">
        <v>47</v>
      </c>
      <c r="E68" s="175">
        <v>155</v>
      </c>
      <c r="F68" s="2" t="s">
        <v>48</v>
      </c>
    </row>
    <row r="69" spans="1:19" ht="24" customHeight="1">
      <c r="A69" s="2" t="s">
        <v>49</v>
      </c>
      <c r="E69" s="204">
        <f>SUM(G9+G15+G17+G21+G28+G36+G46+G51+G53+G55+G57)</f>
        <v>177.54548</v>
      </c>
      <c r="F69" s="2" t="s">
        <v>50</v>
      </c>
    </row>
    <row r="71" spans="1:19" ht="28.5" customHeight="1">
      <c r="A71" s="2" t="s">
        <v>262</v>
      </c>
      <c r="B71" s="3" t="s">
        <v>292</v>
      </c>
      <c r="E71" s="2" t="s">
        <v>51</v>
      </c>
      <c r="H71" s="3"/>
      <c r="I7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98425196850393704" right="0.39370078740157483" top="0.39370078740157483" bottom="0.19685039370078741" header="0.31496062992125984" footer="0.31496062992125984"/>
  <pageSetup paperSize="9" scale="45" orientation="portrait" r:id="rId1"/>
</worksheet>
</file>

<file path=xl/worksheets/sheet26.xml><?xml version="1.0" encoding="utf-8"?>
<worksheet xmlns="http://schemas.openxmlformats.org/spreadsheetml/2006/main" xmlns:r="http://schemas.openxmlformats.org/officeDocument/2006/relationships">
  <dimension ref="A1:S74"/>
  <sheetViews>
    <sheetView view="pageBreakPreview" topLeftCell="A43" zoomScale="95" zoomScaleNormal="110" zoomScaleSheetLayoutView="95" workbookViewId="0">
      <selection activeCell="H32" sqref="H32:S32"/>
    </sheetView>
  </sheetViews>
  <sheetFormatPr defaultColWidth="8.85546875" defaultRowHeight="12.75"/>
  <cols>
    <col min="1" max="1" width="19.140625" style="2" bestFit="1" customWidth="1"/>
    <col min="2" max="2" width="14.7109375" style="2" customWidth="1"/>
    <col min="3" max="6" width="9.7109375" style="2" customWidth="1"/>
    <col min="7" max="7" width="11.85546875" style="2" customWidth="1"/>
    <col min="8" max="11" width="9.7109375" style="2" customWidth="1"/>
    <col min="12" max="16384" width="8.85546875" style="2"/>
  </cols>
  <sheetData>
    <row r="1" spans="1:19" ht="32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27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36" customHeight="1">
      <c r="C5" s="279"/>
      <c r="D5" s="279"/>
      <c r="E5" s="279"/>
      <c r="F5" s="279"/>
      <c r="G5" s="279"/>
      <c r="H5" s="280" t="s">
        <v>80</v>
      </c>
      <c r="I5" s="280"/>
      <c r="J5" s="280"/>
      <c r="K5" s="280"/>
    </row>
    <row r="6" spans="1:19" ht="32.2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27.75" customHeight="1">
      <c r="A8" s="18" t="s">
        <v>11</v>
      </c>
      <c r="B8" s="19">
        <v>96</v>
      </c>
      <c r="C8" s="20"/>
      <c r="D8" s="20"/>
      <c r="E8" s="20"/>
      <c r="F8" s="20"/>
      <c r="G8" s="20"/>
      <c r="H8" s="20"/>
      <c r="I8" s="20"/>
      <c r="J8" s="20"/>
      <c r="K8" s="21"/>
      <c r="L8" s="21"/>
      <c r="M8" s="21"/>
      <c r="N8" s="21"/>
      <c r="O8" s="21"/>
      <c r="P8" s="21"/>
      <c r="Q8" s="21"/>
      <c r="R8" s="21"/>
      <c r="S8" s="21"/>
    </row>
    <row r="9" spans="1:19" s="103" customFormat="1" ht="40.15" customHeight="1">
      <c r="A9" s="90" t="s">
        <v>300</v>
      </c>
      <c r="B9" s="98">
        <v>96</v>
      </c>
      <c r="C9" s="199"/>
      <c r="D9" s="101"/>
      <c r="E9" s="101" t="s">
        <v>259</v>
      </c>
      <c r="F9" s="101"/>
      <c r="G9" s="102">
        <f>SUM(G10:G18)</f>
        <v>43.735479999999995</v>
      </c>
      <c r="H9" s="102">
        <v>16.5</v>
      </c>
      <c r="I9" s="102">
        <v>29.55</v>
      </c>
      <c r="J9" s="102">
        <v>36.450000000000003</v>
      </c>
      <c r="K9" s="102">
        <v>313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>
      <c r="A10" s="147" t="s">
        <v>41</v>
      </c>
      <c r="B10" s="98">
        <v>96</v>
      </c>
      <c r="C10" s="200">
        <v>4</v>
      </c>
      <c r="D10" s="22">
        <f t="shared" ref="D10:D18" si="0">B10*C10/1000</f>
        <v>0.38400000000000001</v>
      </c>
      <c r="E10" s="7"/>
      <c r="F10" s="22">
        <v>606.97</v>
      </c>
      <c r="G10" s="22">
        <f t="shared" ref="G10:G18" si="1">C10*F10/1000</f>
        <v>2.42788</v>
      </c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19" ht="15" customHeight="1">
      <c r="A11" s="147" t="s">
        <v>22</v>
      </c>
      <c r="B11" s="98">
        <v>96</v>
      </c>
      <c r="C11" s="200">
        <v>8</v>
      </c>
      <c r="D11" s="22">
        <f t="shared" si="0"/>
        <v>0.76800000000000002</v>
      </c>
      <c r="E11" s="7"/>
      <c r="F11" s="22">
        <v>50</v>
      </c>
      <c r="G11" s="22">
        <f t="shared" si="1"/>
        <v>0.4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57</v>
      </c>
      <c r="B12" s="98">
        <v>96</v>
      </c>
      <c r="C12" s="200">
        <v>6</v>
      </c>
      <c r="D12" s="22">
        <f t="shared" si="0"/>
        <v>0.57599999999999996</v>
      </c>
      <c r="E12" s="7"/>
      <c r="F12" s="22">
        <v>40</v>
      </c>
      <c r="G12" s="22">
        <f t="shared" si="1"/>
        <v>0.24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147" t="s">
        <v>66</v>
      </c>
      <c r="B13" s="98">
        <v>96</v>
      </c>
      <c r="C13" s="200">
        <v>94</v>
      </c>
      <c r="D13" s="22">
        <f t="shared" si="0"/>
        <v>9.0239999999999991</v>
      </c>
      <c r="E13" s="7"/>
      <c r="F13" s="22">
        <v>390.06</v>
      </c>
      <c r="G13" s="22">
        <f t="shared" si="1"/>
        <v>36.665639999999996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147" t="s">
        <v>67</v>
      </c>
      <c r="B14" s="98">
        <v>96</v>
      </c>
      <c r="C14" s="200">
        <v>4</v>
      </c>
      <c r="D14" s="22">
        <f t="shared" si="0"/>
        <v>0.38400000000000001</v>
      </c>
      <c r="E14" s="7"/>
      <c r="F14" s="22">
        <v>7</v>
      </c>
      <c r="G14" s="22">
        <f t="shared" si="1"/>
        <v>2.8000000000000001E-2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19" ht="15" customHeight="1">
      <c r="A15" s="147" t="s">
        <v>31</v>
      </c>
      <c r="B15" s="98">
        <v>96</v>
      </c>
      <c r="C15" s="200">
        <v>4</v>
      </c>
      <c r="D15" s="22">
        <f t="shared" si="0"/>
        <v>0.38400000000000001</v>
      </c>
      <c r="E15" s="7"/>
      <c r="F15" s="22">
        <v>190.09</v>
      </c>
      <c r="G15" s="22">
        <f t="shared" si="1"/>
        <v>0.76036000000000004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19" ht="15" customHeight="1">
      <c r="A16" s="147" t="s">
        <v>120</v>
      </c>
      <c r="B16" s="98">
        <v>96</v>
      </c>
      <c r="C16" s="200">
        <v>3.0000000000000001E-3</v>
      </c>
      <c r="D16" s="22">
        <f t="shared" si="0"/>
        <v>2.8800000000000001E-4</v>
      </c>
      <c r="E16" s="7"/>
      <c r="F16" s="22"/>
      <c r="G16" s="22">
        <f t="shared" si="1"/>
        <v>0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35" customFormat="1" ht="15" customHeight="1">
      <c r="A17" s="147" t="s">
        <v>291</v>
      </c>
      <c r="B17" s="98">
        <v>96</v>
      </c>
      <c r="C17" s="200">
        <v>20</v>
      </c>
      <c r="D17" s="22">
        <f t="shared" si="0"/>
        <v>1.92</v>
      </c>
      <c r="E17" s="7"/>
      <c r="F17" s="22">
        <v>160.68</v>
      </c>
      <c r="G17" s="22">
        <f t="shared" si="1"/>
        <v>3.2136000000000005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ht="25.5">
      <c r="A18" s="85" t="s">
        <v>77</v>
      </c>
      <c r="B18" s="98">
        <v>96</v>
      </c>
      <c r="C18" s="198">
        <v>6</v>
      </c>
      <c r="D18" s="22">
        <f t="shared" si="0"/>
        <v>0.57599999999999996</v>
      </c>
      <c r="E18" s="6"/>
      <c r="F18" s="22">
        <v>0</v>
      </c>
      <c r="G18" s="22">
        <f t="shared" si="1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" customHeight="1">
      <c r="A19" s="97" t="s">
        <v>69</v>
      </c>
      <c r="B19" s="98">
        <v>96</v>
      </c>
      <c r="C19" s="108"/>
      <c r="D19" s="102"/>
      <c r="E19" s="101">
        <v>200</v>
      </c>
      <c r="F19" s="101"/>
      <c r="G19" s="102">
        <f>SUM(G20:G22)</f>
        <v>8.456999999999999</v>
      </c>
      <c r="H19" s="102">
        <v>3.78</v>
      </c>
      <c r="I19" s="102">
        <v>0.67</v>
      </c>
      <c r="J19" s="102">
        <v>26</v>
      </c>
      <c r="K19" s="102">
        <v>125.11</v>
      </c>
      <c r="L19" s="102">
        <v>0.02</v>
      </c>
      <c r="M19" s="102">
        <v>1.33</v>
      </c>
      <c r="N19" s="102"/>
      <c r="O19" s="102"/>
      <c r="P19" s="102">
        <v>133.33000000000001</v>
      </c>
      <c r="Q19" s="102">
        <v>111.11</v>
      </c>
      <c r="R19" s="102">
        <v>25.56</v>
      </c>
      <c r="S19" s="102">
        <v>2</v>
      </c>
    </row>
    <row r="20" spans="1:19" ht="15" customHeight="1">
      <c r="A20" s="11" t="s">
        <v>70</v>
      </c>
      <c r="B20" s="98">
        <v>96</v>
      </c>
      <c r="C20" s="12">
        <v>4</v>
      </c>
      <c r="D20" s="22">
        <f>B20*C20/1000</f>
        <v>0.38400000000000001</v>
      </c>
      <c r="E20" s="7"/>
      <c r="F20" s="22">
        <v>175</v>
      </c>
      <c r="G20" s="22">
        <f>C20*F20/1000</f>
        <v>0.7</v>
      </c>
      <c r="H20" s="102"/>
      <c r="I20" s="102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1:19" s="35" customFormat="1">
      <c r="A21" s="11" t="s">
        <v>58</v>
      </c>
      <c r="B21" s="98">
        <v>96</v>
      </c>
      <c r="C21" s="12">
        <v>100</v>
      </c>
      <c r="D21" s="22">
        <f t="shared" ref="D21:D22" si="2">B21*C21/1000</f>
        <v>9.6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10" t="s">
        <v>22</v>
      </c>
      <c r="B22" s="98">
        <v>96</v>
      </c>
      <c r="C22" s="9">
        <v>20</v>
      </c>
      <c r="D22" s="22">
        <f t="shared" si="2"/>
        <v>1.92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>
      <c r="A23" s="97" t="s">
        <v>139</v>
      </c>
      <c r="B23" s="98">
        <v>96</v>
      </c>
      <c r="C23" s="108"/>
      <c r="D23" s="102"/>
      <c r="E23" s="101">
        <v>90</v>
      </c>
      <c r="F23" s="101"/>
      <c r="G23" s="102">
        <f>SUM(G24)</f>
        <v>3.69</v>
      </c>
      <c r="H23" s="101">
        <v>12.18</v>
      </c>
      <c r="I23" s="101">
        <v>3.17</v>
      </c>
      <c r="J23" s="101">
        <v>28.5</v>
      </c>
      <c r="K23" s="102">
        <v>363</v>
      </c>
      <c r="L23" s="102">
        <v>0.02</v>
      </c>
      <c r="M23" s="102"/>
      <c r="N23" s="102"/>
      <c r="O23" s="102">
        <v>0.26</v>
      </c>
      <c r="P23" s="102">
        <v>4.5999999999999996</v>
      </c>
      <c r="Q23" s="102">
        <v>17.399999999999999</v>
      </c>
      <c r="R23" s="102">
        <v>6.6</v>
      </c>
      <c r="S23" s="102">
        <v>0.22</v>
      </c>
    </row>
    <row r="24" spans="1:19" ht="15" customHeight="1">
      <c r="A24" s="10" t="s">
        <v>139</v>
      </c>
      <c r="B24" s="98">
        <v>96</v>
      </c>
      <c r="C24" s="9">
        <v>90</v>
      </c>
      <c r="D24" s="8">
        <f>B24*C24/1000</f>
        <v>8.64</v>
      </c>
      <c r="E24" s="6"/>
      <c r="F24" s="8">
        <v>41</v>
      </c>
      <c r="G24" s="8">
        <f>C24*F24/1000</f>
        <v>3.69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25.5" customHeight="1">
      <c r="A25" s="24"/>
      <c r="B25" s="63"/>
      <c r="C25" s="25"/>
      <c r="D25" s="64"/>
      <c r="E25" s="26"/>
      <c r="F25" s="26"/>
      <c r="G25" s="26"/>
      <c r="H25" s="23">
        <f>SUM(H9:H24)</f>
        <v>32.46</v>
      </c>
      <c r="I25" s="23">
        <f>SUM(I9:I24)</f>
        <v>33.39</v>
      </c>
      <c r="J25" s="23">
        <f>SUM(J9:J24)</f>
        <v>90.95</v>
      </c>
      <c r="K25" s="23">
        <f>SUM(K9:K24)</f>
        <v>801.11</v>
      </c>
      <c r="L25" s="23">
        <f t="shared" ref="L25:S25" si="4">SUM(L9:L24)</f>
        <v>0.15</v>
      </c>
      <c r="M25" s="23">
        <f t="shared" si="4"/>
        <v>1.69</v>
      </c>
      <c r="N25" s="23">
        <f t="shared" si="4"/>
        <v>108</v>
      </c>
      <c r="O25" s="23">
        <f t="shared" si="4"/>
        <v>1.7</v>
      </c>
      <c r="P25" s="23">
        <f t="shared" si="4"/>
        <v>371.93000000000006</v>
      </c>
      <c r="Q25" s="23">
        <f t="shared" si="4"/>
        <v>466.90999999999997</v>
      </c>
      <c r="R25" s="23">
        <f t="shared" si="4"/>
        <v>71.759999999999991</v>
      </c>
      <c r="S25" s="23">
        <f t="shared" si="4"/>
        <v>3.8400000000000003</v>
      </c>
    </row>
    <row r="26" spans="1:19" s="35" customFormat="1" ht="41.25" customHeight="1">
      <c r="A26" s="125" t="s">
        <v>12</v>
      </c>
      <c r="B26" s="126">
        <v>96</v>
      </c>
      <c r="C26" s="127"/>
      <c r="D26" s="128"/>
      <c r="E26" s="129"/>
      <c r="F26" s="129"/>
      <c r="G26" s="129"/>
      <c r="H26" s="130"/>
      <c r="I26" s="130"/>
      <c r="J26" s="130"/>
      <c r="K26" s="131"/>
      <c r="L26" s="131"/>
      <c r="M26" s="131"/>
      <c r="N26" s="131"/>
      <c r="O26" s="131"/>
      <c r="P26" s="131"/>
      <c r="Q26" s="131"/>
      <c r="R26" s="131"/>
      <c r="S26" s="131"/>
    </row>
    <row r="27" spans="1:19" s="35" customFormat="1" ht="42" customHeight="1">
      <c r="A27" s="37" t="s">
        <v>198</v>
      </c>
      <c r="B27" s="16">
        <v>96</v>
      </c>
      <c r="C27" s="12"/>
      <c r="D27" s="8"/>
      <c r="E27" s="39">
        <v>100</v>
      </c>
      <c r="F27" s="54"/>
      <c r="G27" s="81">
        <f>G28+G31</f>
        <v>2.2843999999999998</v>
      </c>
      <c r="H27" s="39">
        <v>1.37</v>
      </c>
      <c r="I27" s="39">
        <v>1.75</v>
      </c>
      <c r="J27" s="39">
        <v>7.73</v>
      </c>
      <c r="K27" s="39">
        <v>49</v>
      </c>
      <c r="L27" s="39">
        <v>0.02</v>
      </c>
      <c r="M27" s="39">
        <v>8.56</v>
      </c>
      <c r="N27" s="39"/>
      <c r="O27" s="39">
        <v>2.3199999999999998</v>
      </c>
      <c r="P27" s="39">
        <v>34.4</v>
      </c>
      <c r="Q27" s="39">
        <v>37.130000000000003</v>
      </c>
      <c r="R27" s="39">
        <v>19.7</v>
      </c>
      <c r="S27" s="39">
        <v>1.72</v>
      </c>
    </row>
    <row r="28" spans="1:19" s="35" customFormat="1">
      <c r="A28" s="11" t="s">
        <v>30</v>
      </c>
      <c r="B28" s="16">
        <v>96</v>
      </c>
      <c r="C28" s="12">
        <v>86</v>
      </c>
      <c r="D28" s="8">
        <f t="shared" ref="D28:D31" si="5">B28*C28/1000</f>
        <v>8.2560000000000002</v>
      </c>
      <c r="E28" s="7"/>
      <c r="F28" s="22">
        <v>18.399999999999999</v>
      </c>
      <c r="G28" s="22">
        <f t="shared" ref="G28:G31" si="6">C28*F28/1000</f>
        <v>1.5823999999999998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>
      <c r="A29" s="11" t="s">
        <v>73</v>
      </c>
      <c r="B29" s="16">
        <v>96</v>
      </c>
      <c r="C29" s="12">
        <v>3</v>
      </c>
      <c r="D29" s="8">
        <f t="shared" si="5"/>
        <v>0.28799999999999998</v>
      </c>
      <c r="E29" s="7"/>
      <c r="F29" s="22">
        <v>50</v>
      </c>
      <c r="G29" s="22">
        <f t="shared" si="6"/>
        <v>0.15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s="35" customFormat="1">
      <c r="A30" s="11" t="s">
        <v>199</v>
      </c>
      <c r="B30" s="16">
        <v>96</v>
      </c>
      <c r="C30" s="12">
        <v>36</v>
      </c>
      <c r="D30" s="8">
        <f t="shared" si="5"/>
        <v>3.456</v>
      </c>
      <c r="E30" s="7"/>
      <c r="F30" s="22">
        <v>67.900000000000006</v>
      </c>
      <c r="G30" s="22">
        <f t="shared" si="6"/>
        <v>2.4443999999999999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s="35" customFormat="1">
      <c r="A31" s="11" t="s">
        <v>25</v>
      </c>
      <c r="B31" s="16">
        <v>96</v>
      </c>
      <c r="C31" s="12">
        <v>6</v>
      </c>
      <c r="D31" s="8">
        <f t="shared" si="5"/>
        <v>0.57599999999999996</v>
      </c>
      <c r="E31" s="7"/>
      <c r="F31" s="8">
        <v>117</v>
      </c>
      <c r="G31" s="8">
        <f t="shared" si="6"/>
        <v>0.70199999999999996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38.25">
      <c r="A32" s="90" t="s">
        <v>141</v>
      </c>
      <c r="B32" s="98">
        <v>96</v>
      </c>
      <c r="C32" s="202"/>
      <c r="D32" s="102"/>
      <c r="E32" s="101" t="s">
        <v>62</v>
      </c>
      <c r="F32" s="101"/>
      <c r="G32" s="102">
        <f>SUM(G33:G42)</f>
        <v>12.063549999999999</v>
      </c>
      <c r="H32" s="101">
        <v>1.8</v>
      </c>
      <c r="I32" s="101">
        <v>4.9800000000000004</v>
      </c>
      <c r="J32" s="101">
        <v>8.1300000000000008</v>
      </c>
      <c r="K32" s="101">
        <v>84.48</v>
      </c>
      <c r="L32" s="101">
        <v>0.08</v>
      </c>
      <c r="M32" s="101">
        <v>18.48</v>
      </c>
      <c r="N32" s="101"/>
      <c r="O32" s="101">
        <v>2.38</v>
      </c>
      <c r="P32" s="101">
        <v>33.979999999999997</v>
      </c>
      <c r="Q32" s="101">
        <v>47.43</v>
      </c>
      <c r="R32" s="101">
        <v>22.2</v>
      </c>
      <c r="S32" s="101">
        <v>0.83</v>
      </c>
    </row>
    <row r="33" spans="1:19" ht="15" customHeight="1">
      <c r="A33" s="147" t="s">
        <v>26</v>
      </c>
      <c r="B33" s="98">
        <v>96</v>
      </c>
      <c r="C33" s="200">
        <v>63</v>
      </c>
      <c r="D33" s="22">
        <f>B33*C33/1000</f>
        <v>6.048</v>
      </c>
      <c r="E33" s="7"/>
      <c r="F33" s="22">
        <v>18.3</v>
      </c>
      <c r="G33" s="22">
        <f>C33*F33/1000</f>
        <v>1.1529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27</v>
      </c>
      <c r="B34" s="98">
        <v>96</v>
      </c>
      <c r="C34" s="200">
        <v>40</v>
      </c>
      <c r="D34" s="22">
        <f t="shared" ref="D34:D61" si="7">B34*C34/1000</f>
        <v>3.84</v>
      </c>
      <c r="E34" s="7"/>
      <c r="F34" s="22">
        <v>16.899999999999999</v>
      </c>
      <c r="G34" s="22">
        <f t="shared" ref="G34:G42" si="8">C34*F34/1000</f>
        <v>0.67600000000000005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36</v>
      </c>
      <c r="B35" s="98">
        <v>96</v>
      </c>
      <c r="C35" s="200">
        <v>12</v>
      </c>
      <c r="D35" s="22">
        <f t="shared" si="7"/>
        <v>1.1519999999999999</v>
      </c>
      <c r="E35" s="7"/>
      <c r="F35" s="22">
        <v>24</v>
      </c>
      <c r="G35" s="22">
        <f t="shared" si="8"/>
        <v>0.28799999999999998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>
      <c r="A36" s="147" t="s">
        <v>130</v>
      </c>
      <c r="B36" s="98">
        <v>96</v>
      </c>
      <c r="C36" s="200">
        <v>41</v>
      </c>
      <c r="D36" s="22">
        <f t="shared" si="7"/>
        <v>3.9359999999999999</v>
      </c>
      <c r="E36" s="7"/>
      <c r="F36" s="22">
        <v>193</v>
      </c>
      <c r="G36" s="22">
        <f t="shared" si="8"/>
        <v>7.9130000000000003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24</v>
      </c>
      <c r="B37" s="98">
        <v>96</v>
      </c>
      <c r="C37" s="200">
        <v>3</v>
      </c>
      <c r="D37" s="22">
        <f t="shared" si="7"/>
        <v>0.28799999999999998</v>
      </c>
      <c r="E37" s="7"/>
      <c r="F37" s="22"/>
      <c r="G37" s="22">
        <f t="shared" si="8"/>
        <v>0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98">
        <v>96</v>
      </c>
      <c r="C38" s="200">
        <v>13</v>
      </c>
      <c r="D38" s="22">
        <f t="shared" si="7"/>
        <v>1.248</v>
      </c>
      <c r="E38" s="7"/>
      <c r="F38" s="22">
        <v>22.4</v>
      </c>
      <c r="G38" s="22">
        <f t="shared" si="8"/>
        <v>0.29120000000000001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31</v>
      </c>
      <c r="B39" s="98">
        <v>96</v>
      </c>
      <c r="C39" s="200">
        <v>5</v>
      </c>
      <c r="D39" s="22">
        <f t="shared" si="7"/>
        <v>0.48</v>
      </c>
      <c r="E39" s="7"/>
      <c r="F39" s="22">
        <v>190.09</v>
      </c>
      <c r="G39" s="22">
        <f t="shared" si="8"/>
        <v>0.95045000000000002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75</v>
      </c>
      <c r="B40" s="98">
        <v>96</v>
      </c>
      <c r="C40" s="200">
        <v>3</v>
      </c>
      <c r="D40" s="22">
        <f t="shared" si="7"/>
        <v>0.28799999999999998</v>
      </c>
      <c r="E40" s="7"/>
      <c r="F40" s="22">
        <v>55</v>
      </c>
      <c r="G40" s="22">
        <f t="shared" si="8"/>
        <v>0.16500000000000001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19</v>
      </c>
      <c r="B41" s="98">
        <v>96</v>
      </c>
      <c r="C41" s="200">
        <v>3</v>
      </c>
      <c r="D41" s="22">
        <f t="shared" si="7"/>
        <v>0.28799999999999998</v>
      </c>
      <c r="E41" s="7"/>
      <c r="F41" s="22">
        <v>14</v>
      </c>
      <c r="G41" s="22">
        <f t="shared" si="8"/>
        <v>4.2000000000000003E-2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31.5" customHeight="1">
      <c r="A42" s="85" t="s">
        <v>25</v>
      </c>
      <c r="B42" s="98">
        <v>96</v>
      </c>
      <c r="C42" s="198">
        <v>5</v>
      </c>
      <c r="D42" s="8">
        <f t="shared" si="7"/>
        <v>0.48</v>
      </c>
      <c r="E42" s="6"/>
      <c r="F42" s="22">
        <v>117</v>
      </c>
      <c r="G42" s="22">
        <f t="shared" si="8"/>
        <v>0.58499999999999996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19" ht="34.5" customHeight="1">
      <c r="A43" s="90" t="s">
        <v>272</v>
      </c>
      <c r="B43" s="98">
        <v>96</v>
      </c>
      <c r="C43" s="202"/>
      <c r="D43" s="100"/>
      <c r="E43" s="101" t="s">
        <v>307</v>
      </c>
      <c r="F43" s="101"/>
      <c r="G43" s="102">
        <f>SUM(G44:G50)</f>
        <v>22.217939999999999</v>
      </c>
      <c r="H43" s="101">
        <v>6.04</v>
      </c>
      <c r="I43" s="101">
        <v>6.17</v>
      </c>
      <c r="J43" s="101">
        <v>1.42</v>
      </c>
      <c r="K43" s="101">
        <v>85.34</v>
      </c>
      <c r="L43" s="101">
        <v>0.19</v>
      </c>
      <c r="M43" s="101">
        <v>12.7</v>
      </c>
      <c r="N43" s="101">
        <v>5240</v>
      </c>
      <c r="O43" s="101">
        <v>1</v>
      </c>
      <c r="P43" s="101">
        <v>30</v>
      </c>
      <c r="Q43" s="101">
        <v>239</v>
      </c>
      <c r="R43" s="101">
        <v>17</v>
      </c>
      <c r="S43" s="101">
        <v>5</v>
      </c>
    </row>
    <row r="44" spans="1:19" ht="27" customHeight="1">
      <c r="A44" s="147" t="s">
        <v>159</v>
      </c>
      <c r="B44" s="98">
        <v>96</v>
      </c>
      <c r="C44" s="200">
        <v>52</v>
      </c>
      <c r="D44" s="22">
        <f t="shared" ref="D44:D50" si="9">B44*C44/1000</f>
        <v>4.992</v>
      </c>
      <c r="E44" s="7"/>
      <c r="F44" s="22">
        <v>370</v>
      </c>
      <c r="G44" s="22">
        <f>C44*F44/1000</f>
        <v>19.239999999999998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35</v>
      </c>
      <c r="B45" s="98">
        <v>96</v>
      </c>
      <c r="C45" s="200">
        <v>5</v>
      </c>
      <c r="D45" s="22">
        <f t="shared" si="9"/>
        <v>0.48</v>
      </c>
      <c r="E45" s="7"/>
      <c r="F45" s="22">
        <v>86</v>
      </c>
      <c r="G45" s="22">
        <f t="shared" ref="G45:G50" si="10">C45*F45/1000</f>
        <v>0.43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36</v>
      </c>
      <c r="B46" s="98">
        <v>96</v>
      </c>
      <c r="C46" s="200">
        <v>21</v>
      </c>
      <c r="D46" s="22">
        <f t="shared" si="9"/>
        <v>2.016</v>
      </c>
      <c r="E46" s="7"/>
      <c r="F46" s="22">
        <v>24</v>
      </c>
      <c r="G46" s="22">
        <f t="shared" si="10"/>
        <v>0.504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" customHeight="1">
      <c r="A47" s="147" t="s">
        <v>41</v>
      </c>
      <c r="B47" s="98">
        <v>96</v>
      </c>
      <c r="C47" s="200">
        <v>2</v>
      </c>
      <c r="D47" s="22">
        <f t="shared" si="9"/>
        <v>0.192</v>
      </c>
      <c r="E47" s="7"/>
      <c r="F47" s="22">
        <v>606.97</v>
      </c>
      <c r="G47" s="22">
        <f t="shared" si="10"/>
        <v>1.21394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47" t="s">
        <v>19</v>
      </c>
      <c r="B48" s="98">
        <v>96</v>
      </c>
      <c r="C48" s="200">
        <v>2</v>
      </c>
      <c r="D48" s="22">
        <f>B48*C48/1000</f>
        <v>0.192</v>
      </c>
      <c r="E48" s="7"/>
      <c r="F48" s="22">
        <v>16</v>
      </c>
      <c r="G48" s="22">
        <f t="shared" si="10"/>
        <v>3.2000000000000001E-2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" customHeight="1">
      <c r="A49" s="147" t="s">
        <v>78</v>
      </c>
      <c r="B49" s="98">
        <v>96</v>
      </c>
      <c r="C49" s="200">
        <v>4</v>
      </c>
      <c r="D49" s="22">
        <f>B49*C49/1000</f>
        <v>0.38400000000000001</v>
      </c>
      <c r="E49" s="7"/>
      <c r="F49" s="22">
        <v>24</v>
      </c>
      <c r="G49" s="22">
        <f t="shared" si="10"/>
        <v>9.6000000000000002E-2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36.75" customHeight="1">
      <c r="A50" s="85" t="s">
        <v>25</v>
      </c>
      <c r="B50" s="98">
        <v>96</v>
      </c>
      <c r="C50" s="198">
        <v>6</v>
      </c>
      <c r="D50" s="8">
        <f t="shared" si="9"/>
        <v>0.57599999999999996</v>
      </c>
      <c r="E50" s="6"/>
      <c r="F50" s="22">
        <v>117</v>
      </c>
      <c r="G50" s="22">
        <f t="shared" si="10"/>
        <v>0.70199999999999996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s="103" customFormat="1" ht="15" customHeight="1">
      <c r="A51" s="97" t="s">
        <v>137</v>
      </c>
      <c r="B51" s="98">
        <v>96</v>
      </c>
      <c r="C51" s="108"/>
      <c r="D51" s="100"/>
      <c r="E51" s="101" t="s">
        <v>176</v>
      </c>
      <c r="F51" s="101"/>
      <c r="G51" s="102">
        <f>SUM(G52:G54)</f>
        <v>8.1067000000000018</v>
      </c>
      <c r="H51" s="102">
        <v>4.5</v>
      </c>
      <c r="I51" s="102">
        <v>2.2999999999999998</v>
      </c>
      <c r="J51" s="102">
        <v>25</v>
      </c>
      <c r="K51" s="102">
        <v>132</v>
      </c>
      <c r="L51" s="102">
        <v>0.27</v>
      </c>
      <c r="M51" s="102"/>
      <c r="N51" s="102"/>
      <c r="O51" s="102"/>
      <c r="P51" s="102">
        <v>19.47</v>
      </c>
      <c r="Q51" s="102">
        <v>280</v>
      </c>
      <c r="R51" s="102">
        <v>186.67</v>
      </c>
      <c r="S51" s="102">
        <v>6.68</v>
      </c>
    </row>
    <row r="52" spans="1:19" s="35" customFormat="1">
      <c r="A52" s="11" t="s">
        <v>142</v>
      </c>
      <c r="B52" s="98">
        <v>96</v>
      </c>
      <c r="C52" s="12">
        <v>47</v>
      </c>
      <c r="D52" s="22">
        <f t="shared" si="7"/>
        <v>4.5119999999999996</v>
      </c>
      <c r="E52" s="7"/>
      <c r="F52" s="22">
        <v>43</v>
      </c>
      <c r="G52" s="22">
        <f>C52*F52/1000</f>
        <v>2.0209999999999999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ht="15" customHeight="1">
      <c r="A53" s="11" t="s">
        <v>41</v>
      </c>
      <c r="B53" s="98">
        <v>96</v>
      </c>
      <c r="C53" s="12">
        <v>10</v>
      </c>
      <c r="D53" s="22">
        <f t="shared" si="7"/>
        <v>0.96</v>
      </c>
      <c r="E53" s="7"/>
      <c r="F53" s="22">
        <v>606.97</v>
      </c>
      <c r="G53" s="22">
        <f t="shared" ref="G53:G54" si="11">C53*F53/1000</f>
        <v>6.069700000000001</v>
      </c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ht="15" customHeight="1">
      <c r="A54" s="11" t="s">
        <v>19</v>
      </c>
      <c r="B54" s="98">
        <v>96</v>
      </c>
      <c r="C54" s="12">
        <v>1</v>
      </c>
      <c r="D54" s="22">
        <f t="shared" si="7"/>
        <v>9.6000000000000002E-2</v>
      </c>
      <c r="E54" s="7"/>
      <c r="F54" s="22">
        <v>16</v>
      </c>
      <c r="G54" s="22">
        <f t="shared" si="11"/>
        <v>1.6E-2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s="103" customFormat="1" ht="25.5" customHeight="1">
      <c r="A55" s="90" t="s">
        <v>72</v>
      </c>
      <c r="B55" s="98">
        <v>96</v>
      </c>
      <c r="C55" s="202"/>
      <c r="D55" s="100">
        <f t="shared" si="7"/>
        <v>0</v>
      </c>
      <c r="E55" s="101">
        <v>200</v>
      </c>
      <c r="F55" s="101"/>
      <c r="G55" s="102">
        <f>SUM(G56:G57)</f>
        <v>2.66</v>
      </c>
      <c r="H55" s="102">
        <v>1.1599999999999999</v>
      </c>
      <c r="I55" s="102">
        <v>0.3</v>
      </c>
      <c r="J55" s="102">
        <v>47.26</v>
      </c>
      <c r="K55" s="102">
        <v>128.18</v>
      </c>
      <c r="L55" s="102">
        <v>0.02</v>
      </c>
      <c r="M55" s="102">
        <v>0.8</v>
      </c>
      <c r="N55" s="102"/>
      <c r="O55" s="102">
        <v>0.2</v>
      </c>
      <c r="P55" s="102">
        <v>5.84</v>
      </c>
      <c r="Q55" s="102">
        <v>46</v>
      </c>
      <c r="R55" s="102">
        <v>33</v>
      </c>
      <c r="S55" s="102">
        <v>0.96</v>
      </c>
    </row>
    <row r="56" spans="1:19" ht="15" customHeight="1">
      <c r="A56" s="147" t="s">
        <v>235</v>
      </c>
      <c r="B56" s="98">
        <v>96</v>
      </c>
      <c r="C56" s="200">
        <v>20</v>
      </c>
      <c r="D56" s="22">
        <f t="shared" si="7"/>
        <v>1.92</v>
      </c>
      <c r="E56" s="7"/>
      <c r="F56" s="22">
        <v>83</v>
      </c>
      <c r="G56" s="22">
        <f>C56*F56/1000</f>
        <v>1.66</v>
      </c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</row>
    <row r="57" spans="1:19" s="103" customFormat="1" ht="15" customHeight="1">
      <c r="A57" s="85" t="s">
        <v>22</v>
      </c>
      <c r="B57" s="98">
        <v>96</v>
      </c>
      <c r="C57" s="198">
        <v>20</v>
      </c>
      <c r="D57" s="8">
        <f t="shared" si="7"/>
        <v>1.92</v>
      </c>
      <c r="E57" s="6"/>
      <c r="F57" s="22">
        <v>50</v>
      </c>
      <c r="G57" s="22">
        <f t="shared" ref="G57" si="12">C57*F57/1000</f>
        <v>1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s="103" customFormat="1" ht="15" customHeight="1">
      <c r="A58" s="97" t="s">
        <v>217</v>
      </c>
      <c r="B58" s="98">
        <v>96</v>
      </c>
      <c r="C58" s="101"/>
      <c r="D58" s="5"/>
      <c r="E58" s="101">
        <v>30</v>
      </c>
      <c r="F58" s="101"/>
      <c r="G58" s="102">
        <f>SUM(G59)</f>
        <v>4.5570000000000004</v>
      </c>
      <c r="H58" s="102">
        <v>0.77</v>
      </c>
      <c r="I58" s="102">
        <v>6.07</v>
      </c>
      <c r="J58" s="102">
        <v>1.18</v>
      </c>
      <c r="K58" s="102">
        <v>153</v>
      </c>
      <c r="L58" s="102">
        <v>0.08</v>
      </c>
      <c r="M58" s="102"/>
      <c r="N58" s="102"/>
      <c r="O58" s="102">
        <v>1.5</v>
      </c>
      <c r="P58" s="102">
        <v>12</v>
      </c>
      <c r="Q58" s="102">
        <v>1.6</v>
      </c>
      <c r="R58" s="102">
        <v>10</v>
      </c>
      <c r="S58" s="102">
        <v>0.9</v>
      </c>
    </row>
    <row r="59" spans="1:19" s="103" customFormat="1" ht="15" customHeight="1">
      <c r="A59" s="10" t="s">
        <v>217</v>
      </c>
      <c r="B59" s="98">
        <v>96</v>
      </c>
      <c r="C59" s="9">
        <v>30</v>
      </c>
      <c r="D59" s="6">
        <f t="shared" ref="D59" si="13">B59*C59/1000</f>
        <v>2.88</v>
      </c>
      <c r="E59" s="6"/>
      <c r="F59" s="22">
        <v>151.9</v>
      </c>
      <c r="G59" s="22">
        <f>C59*F59/1000</f>
        <v>4.5570000000000004</v>
      </c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</row>
    <row r="60" spans="1:19" ht="15" customHeight="1">
      <c r="A60" s="97" t="s">
        <v>44</v>
      </c>
      <c r="B60" s="98">
        <v>96</v>
      </c>
      <c r="C60" s="99"/>
      <c r="D60" s="100">
        <f t="shared" si="7"/>
        <v>0</v>
      </c>
      <c r="E60" s="101">
        <v>48</v>
      </c>
      <c r="F60" s="101"/>
      <c r="G60" s="102">
        <f>SUM(G61)</f>
        <v>1.968</v>
      </c>
      <c r="H60" s="34">
        <v>8.4600000000000009</v>
      </c>
      <c r="I60" s="34">
        <v>2.5099999999999998</v>
      </c>
      <c r="J60" s="34">
        <v>44.33</v>
      </c>
      <c r="K60" s="34">
        <v>186</v>
      </c>
      <c r="L60" s="112">
        <v>0.04</v>
      </c>
      <c r="M60" s="112"/>
      <c r="N60" s="112"/>
      <c r="O60" s="112">
        <v>0.36</v>
      </c>
      <c r="P60" s="112">
        <v>9.1999999999999993</v>
      </c>
      <c r="Q60" s="112">
        <v>42.4</v>
      </c>
      <c r="R60" s="112">
        <v>10</v>
      </c>
      <c r="S60" s="112">
        <v>1.24</v>
      </c>
    </row>
    <row r="61" spans="1:19" s="96" customFormat="1" ht="15" customHeight="1">
      <c r="A61" s="10" t="s">
        <v>43</v>
      </c>
      <c r="B61" s="98">
        <v>96</v>
      </c>
      <c r="C61" s="9">
        <v>48</v>
      </c>
      <c r="D61" s="8">
        <f t="shared" si="7"/>
        <v>4.6079999999999997</v>
      </c>
      <c r="E61" s="6"/>
      <c r="F61" s="8">
        <v>41</v>
      </c>
      <c r="G61" s="8">
        <f>C61*F61/1000</f>
        <v>1.968</v>
      </c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s="40" customFormat="1" ht="15" customHeight="1">
      <c r="A62" s="24"/>
      <c r="B62" s="63"/>
      <c r="C62" s="25"/>
      <c r="D62" s="64"/>
      <c r="E62" s="26"/>
      <c r="F62" s="26"/>
      <c r="G62" s="26"/>
      <c r="H62" s="23">
        <f>SUM(H32:H61)</f>
        <v>22.73</v>
      </c>
      <c r="I62" s="23">
        <f>SUM(I32:I61)</f>
        <v>22.33</v>
      </c>
      <c r="J62" s="23">
        <f>SUM(J32:J61)</f>
        <v>127.32000000000001</v>
      </c>
      <c r="K62" s="23">
        <f>SUM(K32:K61)</f>
        <v>769</v>
      </c>
      <c r="L62" s="23">
        <f t="shared" ref="L62:S62" si="14">SUM(L32:L61)</f>
        <v>0.68</v>
      </c>
      <c r="M62" s="23">
        <f t="shared" si="14"/>
        <v>31.98</v>
      </c>
      <c r="N62" s="23">
        <f t="shared" si="14"/>
        <v>5240</v>
      </c>
      <c r="O62" s="23">
        <f t="shared" si="14"/>
        <v>5.44</v>
      </c>
      <c r="P62" s="23">
        <f t="shared" si="14"/>
        <v>110.49</v>
      </c>
      <c r="Q62" s="23">
        <f t="shared" si="14"/>
        <v>656.43000000000006</v>
      </c>
      <c r="R62" s="23">
        <f t="shared" si="14"/>
        <v>278.87</v>
      </c>
      <c r="S62" s="23">
        <f t="shared" si="14"/>
        <v>15.61</v>
      </c>
    </row>
    <row r="63" spans="1:19" ht="15" customHeight="1">
      <c r="A63" s="119" t="s">
        <v>13</v>
      </c>
      <c r="B63" s="126">
        <v>96</v>
      </c>
      <c r="C63" s="127"/>
      <c r="D63" s="128"/>
      <c r="E63" s="120"/>
      <c r="F63" s="120"/>
      <c r="G63" s="120"/>
      <c r="H63" s="121"/>
      <c r="I63" s="121"/>
      <c r="J63" s="121"/>
      <c r="K63" s="122"/>
      <c r="L63" s="122"/>
      <c r="M63" s="122"/>
      <c r="N63" s="122"/>
      <c r="O63" s="122"/>
      <c r="P63" s="122"/>
      <c r="Q63" s="122"/>
      <c r="R63" s="122"/>
      <c r="S63" s="122"/>
    </row>
    <row r="64" spans="1:19" ht="15" customHeight="1">
      <c r="A64" s="90" t="s">
        <v>74</v>
      </c>
      <c r="B64" s="187">
        <v>96</v>
      </c>
      <c r="C64" s="92"/>
      <c r="D64" s="93"/>
      <c r="E64" s="94">
        <v>170</v>
      </c>
      <c r="F64" s="94"/>
      <c r="G64" s="102">
        <f>SUM(G65)</f>
        <v>15.113000000000001</v>
      </c>
      <c r="H64" s="102">
        <v>0.9</v>
      </c>
      <c r="I64" s="102">
        <v>0.2</v>
      </c>
      <c r="J64" s="102">
        <v>8.68</v>
      </c>
      <c r="K64" s="102">
        <v>103</v>
      </c>
      <c r="L64" s="95">
        <v>0.04</v>
      </c>
      <c r="M64" s="95">
        <v>64.290000000000006</v>
      </c>
      <c r="N64" s="95"/>
      <c r="O64" s="95">
        <v>0.21</v>
      </c>
      <c r="P64" s="95">
        <v>36.43</v>
      </c>
      <c r="Q64" s="95">
        <v>24.64</v>
      </c>
      <c r="R64" s="95">
        <v>13.93</v>
      </c>
      <c r="S64" s="95">
        <v>0.32</v>
      </c>
    </row>
    <row r="65" spans="1:19" ht="15" customHeight="1">
      <c r="A65" s="85" t="s">
        <v>74</v>
      </c>
      <c r="B65" s="187">
        <v>96</v>
      </c>
      <c r="C65" s="87">
        <v>170</v>
      </c>
      <c r="D65" s="88">
        <f>C65*B65/1000</f>
        <v>16.32</v>
      </c>
      <c r="E65" s="4"/>
      <c r="F65" s="4">
        <v>88.9</v>
      </c>
      <c r="G65" s="8">
        <f>C65*F65/1000</f>
        <v>15.113000000000001</v>
      </c>
      <c r="H65" s="88"/>
      <c r="I65" s="88"/>
      <c r="J65" s="88"/>
      <c r="K65" s="89"/>
      <c r="L65" s="89"/>
      <c r="M65" s="89"/>
      <c r="N65" s="89"/>
      <c r="O65" s="89"/>
      <c r="P65" s="89"/>
      <c r="Q65" s="89"/>
      <c r="R65" s="89"/>
      <c r="S65" s="89"/>
    </row>
    <row r="66" spans="1:19" ht="25.5">
      <c r="A66" s="90" t="s">
        <v>88</v>
      </c>
      <c r="B66" s="187">
        <v>96</v>
      </c>
      <c r="C66" s="92"/>
      <c r="D66" s="93"/>
      <c r="E66" s="94">
        <v>200</v>
      </c>
      <c r="F66" s="94"/>
      <c r="G66" s="102">
        <f>SUM(G67)</f>
        <v>14.257269999999998</v>
      </c>
      <c r="H66" s="93">
        <v>1.53</v>
      </c>
      <c r="I66" s="93">
        <v>0.34</v>
      </c>
      <c r="J66" s="93">
        <v>13.77</v>
      </c>
      <c r="K66" s="95">
        <v>61.2</v>
      </c>
      <c r="L66" s="95">
        <v>0.08</v>
      </c>
      <c r="M66" s="95">
        <v>2.6</v>
      </c>
      <c r="N66" s="95">
        <v>40</v>
      </c>
      <c r="O66" s="95"/>
      <c r="P66" s="95">
        <v>240</v>
      </c>
      <c r="Q66" s="95">
        <v>180</v>
      </c>
      <c r="R66" s="95">
        <v>28</v>
      </c>
      <c r="S66" s="95">
        <v>0.2</v>
      </c>
    </row>
    <row r="67" spans="1:19">
      <c r="A67" s="13" t="s">
        <v>88</v>
      </c>
      <c r="B67" s="187">
        <v>96</v>
      </c>
      <c r="C67" s="193">
        <v>211</v>
      </c>
      <c r="D67" s="51">
        <f>C67*B67/1000</f>
        <v>20.256</v>
      </c>
      <c r="E67" s="14"/>
      <c r="F67" s="14">
        <v>67.569999999999993</v>
      </c>
      <c r="G67" s="8">
        <f>C67*F67/1000</f>
        <v>14.257269999999998</v>
      </c>
      <c r="H67" s="51"/>
      <c r="I67" s="51"/>
      <c r="J67" s="51"/>
      <c r="K67" s="51"/>
      <c r="L67" s="51"/>
      <c r="M67" s="51"/>
      <c r="N67" s="51"/>
      <c r="O67" s="51"/>
      <c r="P67" s="51"/>
      <c r="Q67" s="51"/>
      <c r="R67" s="51"/>
      <c r="S67" s="51"/>
    </row>
    <row r="68" spans="1:19">
      <c r="A68" s="27"/>
      <c r="B68" s="65"/>
      <c r="C68" s="28"/>
      <c r="D68" s="67"/>
      <c r="E68" s="30"/>
      <c r="F68" s="30"/>
      <c r="G68" s="30"/>
      <c r="H68" s="15">
        <f>SUM(H64:H66)</f>
        <v>2.4300000000000002</v>
      </c>
      <c r="I68" s="15">
        <f t="shared" ref="I68:S68" si="15">SUM(I64:I66)</f>
        <v>0.54</v>
      </c>
      <c r="J68" s="15">
        <f t="shared" si="15"/>
        <v>22.45</v>
      </c>
      <c r="K68" s="15">
        <f t="shared" si="15"/>
        <v>164.2</v>
      </c>
      <c r="L68" s="15">
        <f t="shared" si="15"/>
        <v>0.12</v>
      </c>
      <c r="M68" s="15">
        <f t="shared" si="15"/>
        <v>66.89</v>
      </c>
      <c r="N68" s="15">
        <f t="shared" si="15"/>
        <v>40</v>
      </c>
      <c r="O68" s="15">
        <f t="shared" si="15"/>
        <v>0.21</v>
      </c>
      <c r="P68" s="15">
        <f t="shared" si="15"/>
        <v>276.43</v>
      </c>
      <c r="Q68" s="15">
        <f t="shared" si="15"/>
        <v>204.64</v>
      </c>
      <c r="R68" s="15">
        <f t="shared" si="15"/>
        <v>41.93</v>
      </c>
      <c r="S68" s="15">
        <f t="shared" si="15"/>
        <v>0.52</v>
      </c>
    </row>
    <row r="69" spans="1:19">
      <c r="A69" s="56"/>
      <c r="B69" s="56"/>
      <c r="C69" s="56"/>
      <c r="D69" s="56"/>
      <c r="E69" s="56"/>
      <c r="F69" s="207" t="s">
        <v>46</v>
      </c>
      <c r="G69" s="49">
        <f>E71*E72</f>
        <v>12917.120639999999</v>
      </c>
      <c r="H69" s="153">
        <f>H25+H62+H68</f>
        <v>57.62</v>
      </c>
      <c r="I69" s="153">
        <f>I25+I62+I68</f>
        <v>56.26</v>
      </c>
      <c r="J69" s="153">
        <f>J25+J62+J68</f>
        <v>240.72</v>
      </c>
      <c r="K69" s="153">
        <f>K25+K62+K68</f>
        <v>1734.3100000000002</v>
      </c>
      <c r="L69" s="153">
        <f t="shared" ref="L69:S69" si="16">L25+L62+L68</f>
        <v>0.95000000000000007</v>
      </c>
      <c r="M69" s="153">
        <f t="shared" si="16"/>
        <v>100.56</v>
      </c>
      <c r="N69" s="153">
        <f t="shared" si="16"/>
        <v>5388</v>
      </c>
      <c r="O69" s="153">
        <f t="shared" si="16"/>
        <v>7.3500000000000005</v>
      </c>
      <c r="P69" s="153">
        <f t="shared" si="16"/>
        <v>758.85000000000014</v>
      </c>
      <c r="Q69" s="153">
        <f t="shared" si="16"/>
        <v>1327.98</v>
      </c>
      <c r="R69" s="153">
        <f t="shared" si="16"/>
        <v>392.56</v>
      </c>
      <c r="S69" s="153">
        <f t="shared" si="16"/>
        <v>19.97</v>
      </c>
    </row>
    <row r="71" spans="1:19" ht="15" customHeight="1">
      <c r="A71" s="2" t="s">
        <v>47</v>
      </c>
      <c r="E71" s="175">
        <v>96</v>
      </c>
      <c r="F71" s="2" t="s">
        <v>48</v>
      </c>
    </row>
    <row r="72" spans="1:19">
      <c r="A72" s="2" t="s">
        <v>49</v>
      </c>
      <c r="E72" s="174">
        <f>SUM(G9+G19+G23+G27+G32+G43+G51+G55+G64+G60+G66)</f>
        <v>134.55333999999999</v>
      </c>
      <c r="F72" s="2" t="s">
        <v>50</v>
      </c>
    </row>
    <row r="74" spans="1:19">
      <c r="A74" s="2" t="s">
        <v>262</v>
      </c>
      <c r="B74" s="3" t="s">
        <v>292</v>
      </c>
      <c r="E74" s="2" t="s">
        <v>51</v>
      </c>
      <c r="H74" s="3"/>
      <c r="I74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5" orientation="portrait" r:id="rId1"/>
</worksheet>
</file>

<file path=xl/worksheets/sheet27.xml><?xml version="1.0" encoding="utf-8"?>
<worksheet xmlns="http://schemas.openxmlformats.org/spreadsheetml/2006/main" xmlns:r="http://schemas.openxmlformats.org/officeDocument/2006/relationships">
  <dimension ref="A1:S68"/>
  <sheetViews>
    <sheetView view="pageBreakPreview" topLeftCell="A46" zoomScale="82" zoomScaleNormal="110" zoomScaleSheetLayoutView="82" workbookViewId="0">
      <selection activeCell="U1" sqref="U1"/>
    </sheetView>
  </sheetViews>
  <sheetFormatPr defaultColWidth="8.85546875" defaultRowHeight="12.75"/>
  <cols>
    <col min="1" max="1" width="19.140625" style="2" bestFit="1" customWidth="1"/>
    <col min="2" max="2" width="11.5703125" style="2" customWidth="1"/>
    <col min="3" max="6" width="9.7109375" style="2" customWidth="1"/>
    <col min="7" max="7" width="11.8554687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80</v>
      </c>
      <c r="I5" s="275"/>
      <c r="J5" s="275"/>
      <c r="K5" s="275"/>
    </row>
    <row r="6" spans="1:19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ht="15" customHeight="1">
      <c r="A8" s="18" t="s">
        <v>11</v>
      </c>
      <c r="B8" s="19">
        <v>155</v>
      </c>
      <c r="C8" s="20"/>
      <c r="D8" s="20"/>
      <c r="E8" s="20"/>
      <c r="F8" s="20"/>
      <c r="G8" s="20"/>
      <c r="H8" s="20"/>
      <c r="I8" s="20"/>
      <c r="J8" s="20"/>
      <c r="K8" s="21"/>
      <c r="L8" s="21"/>
      <c r="M8" s="21"/>
      <c r="N8" s="21"/>
      <c r="O8" s="21"/>
      <c r="P8" s="21"/>
      <c r="Q8" s="21"/>
      <c r="R8" s="21"/>
      <c r="S8" s="21"/>
    </row>
    <row r="9" spans="1:19" s="103" customFormat="1" ht="40.15" customHeight="1">
      <c r="A9" s="90" t="s">
        <v>300</v>
      </c>
      <c r="B9" s="98">
        <v>155</v>
      </c>
      <c r="C9" s="199"/>
      <c r="D9" s="101"/>
      <c r="E9" s="101" t="s">
        <v>145</v>
      </c>
      <c r="F9" s="101"/>
      <c r="G9" s="102">
        <f>SUM(G10:G18)</f>
        <v>63.996420000000001</v>
      </c>
      <c r="H9" s="102">
        <v>16.5</v>
      </c>
      <c r="I9" s="102">
        <v>29.55</v>
      </c>
      <c r="J9" s="102">
        <v>36.450000000000003</v>
      </c>
      <c r="K9" s="102">
        <v>313</v>
      </c>
      <c r="L9" s="102">
        <v>0.11</v>
      </c>
      <c r="M9" s="102">
        <v>0.36</v>
      </c>
      <c r="N9" s="102">
        <v>108</v>
      </c>
      <c r="O9" s="102">
        <v>1.44</v>
      </c>
      <c r="P9" s="102">
        <v>234</v>
      </c>
      <c r="Q9" s="102">
        <v>338.4</v>
      </c>
      <c r="R9" s="102">
        <v>39.6</v>
      </c>
      <c r="S9" s="102">
        <v>1.62</v>
      </c>
    </row>
    <row r="10" spans="1:19" s="35" customFormat="1">
      <c r="A10" s="147" t="s">
        <v>41</v>
      </c>
      <c r="B10" s="98">
        <v>155</v>
      </c>
      <c r="C10" s="200">
        <v>6</v>
      </c>
      <c r="D10" s="22">
        <f t="shared" ref="D10:D18" si="0">B10*C10/1000</f>
        <v>0.93</v>
      </c>
      <c r="E10" s="7"/>
      <c r="F10" s="22">
        <v>606.97</v>
      </c>
      <c r="G10" s="22">
        <f t="shared" ref="G10:G18" si="1">C10*F10/1000</f>
        <v>3.6418200000000001</v>
      </c>
      <c r="H10" s="22"/>
      <c r="I10" s="22"/>
      <c r="J10" s="22"/>
      <c r="K10" s="22"/>
      <c r="L10" s="22"/>
      <c r="M10" s="22"/>
      <c r="N10" s="22"/>
      <c r="O10" s="22"/>
      <c r="P10" s="22"/>
      <c r="Q10" s="22"/>
      <c r="R10" s="22"/>
      <c r="S10" s="22"/>
    </row>
    <row r="11" spans="1:19" ht="15" customHeight="1">
      <c r="A11" s="147" t="s">
        <v>22</v>
      </c>
      <c r="B11" s="98">
        <v>155</v>
      </c>
      <c r="C11" s="200">
        <v>12</v>
      </c>
      <c r="D11" s="22">
        <f t="shared" si="0"/>
        <v>1.86</v>
      </c>
      <c r="E11" s="7"/>
      <c r="F11" s="22">
        <v>50</v>
      </c>
      <c r="G11" s="22">
        <f t="shared" si="1"/>
        <v>0.6</v>
      </c>
      <c r="H11" s="22"/>
      <c r="I11" s="22"/>
      <c r="J11" s="22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57</v>
      </c>
      <c r="B12" s="98">
        <v>155</v>
      </c>
      <c r="C12" s="200">
        <v>9</v>
      </c>
      <c r="D12" s="22">
        <f t="shared" si="0"/>
        <v>1.395</v>
      </c>
      <c r="E12" s="7"/>
      <c r="F12" s="22">
        <v>40</v>
      </c>
      <c r="G12" s="22">
        <f t="shared" si="1"/>
        <v>0.36</v>
      </c>
      <c r="H12" s="22"/>
      <c r="I12" s="22"/>
      <c r="J12" s="22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147" t="s">
        <v>66</v>
      </c>
      <c r="B13" s="98">
        <v>155</v>
      </c>
      <c r="C13" s="200">
        <v>141</v>
      </c>
      <c r="D13" s="22">
        <f t="shared" si="0"/>
        <v>21.855</v>
      </c>
      <c r="E13" s="7"/>
      <c r="F13" s="22">
        <v>390.06</v>
      </c>
      <c r="G13" s="22">
        <f t="shared" si="1"/>
        <v>54.998460000000001</v>
      </c>
      <c r="H13" s="22"/>
      <c r="I13" s="22"/>
      <c r="J13" s="22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147" t="s">
        <v>67</v>
      </c>
      <c r="B14" s="98">
        <v>155</v>
      </c>
      <c r="C14" s="200">
        <v>6</v>
      </c>
      <c r="D14" s="22">
        <f t="shared" si="0"/>
        <v>0.93</v>
      </c>
      <c r="E14" s="7"/>
      <c r="F14" s="22">
        <v>7</v>
      </c>
      <c r="G14" s="22">
        <f t="shared" si="1"/>
        <v>4.2000000000000003E-2</v>
      </c>
      <c r="H14" s="22"/>
      <c r="I14" s="22"/>
      <c r="J14" s="22"/>
      <c r="K14" s="22"/>
      <c r="L14" s="22"/>
      <c r="M14" s="22"/>
      <c r="N14" s="22"/>
      <c r="O14" s="22"/>
      <c r="P14" s="22"/>
      <c r="Q14" s="22"/>
      <c r="R14" s="22"/>
      <c r="S14" s="22"/>
    </row>
    <row r="15" spans="1:19" ht="15" customHeight="1">
      <c r="A15" s="147" t="s">
        <v>31</v>
      </c>
      <c r="B15" s="98">
        <v>155</v>
      </c>
      <c r="C15" s="200">
        <v>6</v>
      </c>
      <c r="D15" s="22">
        <f t="shared" si="0"/>
        <v>0.93</v>
      </c>
      <c r="E15" s="7"/>
      <c r="F15" s="22">
        <v>190.09</v>
      </c>
      <c r="G15" s="22">
        <f t="shared" si="1"/>
        <v>1.1405399999999999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19" ht="15" customHeight="1">
      <c r="A16" s="147" t="s">
        <v>120</v>
      </c>
      <c r="B16" s="98">
        <v>155</v>
      </c>
      <c r="C16" s="200">
        <v>3.0000000000000001E-3</v>
      </c>
      <c r="D16" s="22">
        <f t="shared" si="0"/>
        <v>4.6500000000000003E-4</v>
      </c>
      <c r="E16" s="7"/>
      <c r="F16" s="22"/>
      <c r="G16" s="22">
        <f t="shared" si="1"/>
        <v>0</v>
      </c>
      <c r="H16" s="22"/>
      <c r="I16" s="22"/>
      <c r="J16" s="22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35" customFormat="1" ht="15" customHeight="1">
      <c r="A17" s="147" t="s">
        <v>291</v>
      </c>
      <c r="B17" s="98">
        <v>155</v>
      </c>
      <c r="C17" s="200">
        <v>20</v>
      </c>
      <c r="D17" s="22">
        <f t="shared" si="0"/>
        <v>3.1</v>
      </c>
      <c r="E17" s="7"/>
      <c r="F17" s="22">
        <v>160.68</v>
      </c>
      <c r="G17" s="22">
        <f t="shared" si="1"/>
        <v>3.2136000000000005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ht="25.5">
      <c r="A18" s="85" t="s">
        <v>77</v>
      </c>
      <c r="B18" s="98">
        <v>155</v>
      </c>
      <c r="C18" s="198">
        <v>6</v>
      </c>
      <c r="D18" s="22">
        <f t="shared" si="0"/>
        <v>0.93</v>
      </c>
      <c r="E18" s="6"/>
      <c r="F18" s="22">
        <v>0</v>
      </c>
      <c r="G18" s="22">
        <f t="shared" si="1"/>
        <v>0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" customHeight="1">
      <c r="A19" s="97" t="s">
        <v>69</v>
      </c>
      <c r="B19" s="98">
        <v>155</v>
      </c>
      <c r="C19" s="108"/>
      <c r="D19" s="102"/>
      <c r="E19" s="101">
        <v>200</v>
      </c>
      <c r="F19" s="101"/>
      <c r="G19" s="102">
        <f>SUM(G20:G22)</f>
        <v>8.456999999999999</v>
      </c>
      <c r="H19" s="102">
        <v>3.78</v>
      </c>
      <c r="I19" s="102">
        <v>0.67</v>
      </c>
      <c r="J19" s="102">
        <v>26</v>
      </c>
      <c r="K19" s="102">
        <v>125.11</v>
      </c>
      <c r="L19" s="102">
        <v>0.02</v>
      </c>
      <c r="M19" s="102">
        <v>1.33</v>
      </c>
      <c r="N19" s="102"/>
      <c r="O19" s="102"/>
      <c r="P19" s="102">
        <v>133.33000000000001</v>
      </c>
      <c r="Q19" s="102">
        <v>111.11</v>
      </c>
      <c r="R19" s="102">
        <v>25.56</v>
      </c>
      <c r="S19" s="102">
        <v>2</v>
      </c>
    </row>
    <row r="20" spans="1:19" ht="15" customHeight="1">
      <c r="A20" s="11" t="s">
        <v>70</v>
      </c>
      <c r="B20" s="98">
        <v>155</v>
      </c>
      <c r="C20" s="12">
        <v>4</v>
      </c>
      <c r="D20" s="22">
        <f>B20*C20/1000</f>
        <v>0.62</v>
      </c>
      <c r="E20" s="7"/>
      <c r="F20" s="22">
        <v>175</v>
      </c>
      <c r="G20" s="22">
        <f>C20*F20/1000</f>
        <v>0.7</v>
      </c>
      <c r="H20" s="7"/>
      <c r="I20" s="7"/>
      <c r="J20" s="7"/>
      <c r="K20" s="7"/>
      <c r="L20" s="7"/>
      <c r="M20" s="7"/>
      <c r="N20" s="7"/>
      <c r="O20" s="7"/>
      <c r="P20" s="7"/>
      <c r="Q20" s="7"/>
      <c r="R20" s="7"/>
      <c r="S20" s="7"/>
    </row>
    <row r="21" spans="1:19" s="35" customFormat="1">
      <c r="A21" s="11" t="s">
        <v>58</v>
      </c>
      <c r="B21" s="98">
        <v>155</v>
      </c>
      <c r="C21" s="12">
        <v>100</v>
      </c>
      <c r="D21" s="22">
        <f t="shared" ref="D21:D22" si="2">B21*C21/1000</f>
        <v>15.5</v>
      </c>
      <c r="E21" s="7"/>
      <c r="F21" s="22">
        <v>67.569999999999993</v>
      </c>
      <c r="G21" s="22">
        <f t="shared" ref="G21:G22" si="3">C21*F21/1000</f>
        <v>6.7569999999999988</v>
      </c>
      <c r="H21" s="7"/>
      <c r="I21" s="7"/>
      <c r="J21" s="7"/>
      <c r="K21" s="7"/>
      <c r="L21" s="7"/>
      <c r="M21" s="7"/>
      <c r="N21" s="7"/>
      <c r="O21" s="7"/>
      <c r="P21" s="7"/>
      <c r="Q21" s="7"/>
      <c r="R21" s="7"/>
      <c r="S21" s="7"/>
    </row>
    <row r="22" spans="1:19" ht="15" customHeight="1">
      <c r="A22" s="10" t="s">
        <v>22</v>
      </c>
      <c r="B22" s="98">
        <v>155</v>
      </c>
      <c r="C22" s="9">
        <v>20</v>
      </c>
      <c r="D22" s="22">
        <f t="shared" si="2"/>
        <v>3.1</v>
      </c>
      <c r="E22" s="6"/>
      <c r="F22" s="8">
        <v>50</v>
      </c>
      <c r="G22" s="22">
        <f t="shared" si="3"/>
        <v>1</v>
      </c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>
      <c r="A23" s="97" t="s">
        <v>139</v>
      </c>
      <c r="B23" s="98">
        <v>155</v>
      </c>
      <c r="C23" s="108"/>
      <c r="D23" s="102"/>
      <c r="E23" s="101">
        <v>150</v>
      </c>
      <c r="F23" s="101"/>
      <c r="G23" s="102">
        <f>SUM(G24)</f>
        <v>6.15</v>
      </c>
      <c r="H23" s="101">
        <v>12.18</v>
      </c>
      <c r="I23" s="101">
        <v>3.17</v>
      </c>
      <c r="J23" s="101">
        <v>28.5</v>
      </c>
      <c r="K23" s="102">
        <v>363</v>
      </c>
      <c r="L23" s="102">
        <v>0.05</v>
      </c>
      <c r="M23" s="102"/>
      <c r="N23" s="102"/>
      <c r="O23" s="102">
        <v>0.65</v>
      </c>
      <c r="P23" s="102">
        <v>11.5</v>
      </c>
      <c r="Q23" s="102">
        <v>43.5</v>
      </c>
      <c r="R23" s="102">
        <v>16.5</v>
      </c>
      <c r="S23" s="102">
        <v>0.55000000000000004</v>
      </c>
    </row>
    <row r="24" spans="1:19" ht="15" customHeight="1">
      <c r="A24" s="10" t="s">
        <v>139</v>
      </c>
      <c r="B24" s="98">
        <v>155</v>
      </c>
      <c r="C24" s="9">
        <v>150</v>
      </c>
      <c r="D24" s="8">
        <f>B24*C24/1000</f>
        <v>23.25</v>
      </c>
      <c r="E24" s="6"/>
      <c r="F24" s="8">
        <v>41</v>
      </c>
      <c r="G24" s="8">
        <f>C24*F24/1000</f>
        <v>6.15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ht="22.5" customHeight="1">
      <c r="A25" s="24"/>
      <c r="B25" s="98">
        <v>155</v>
      </c>
      <c r="C25" s="25"/>
      <c r="D25" s="64"/>
      <c r="E25" s="26"/>
      <c r="F25" s="26"/>
      <c r="G25" s="26"/>
      <c r="H25" s="23">
        <f>SUM(H9:H24)</f>
        <v>32.46</v>
      </c>
      <c r="I25" s="23">
        <f>SUM(I9:I24)</f>
        <v>33.39</v>
      </c>
      <c r="J25" s="23">
        <f>SUM(J9:J24)</f>
        <v>90.95</v>
      </c>
      <c r="K25" s="23">
        <f>SUM(K9:K24)</f>
        <v>801.11</v>
      </c>
      <c r="L25" s="23">
        <f t="shared" ref="L25:S25" si="4">SUM(L9:L24)</f>
        <v>0.18</v>
      </c>
      <c r="M25" s="23">
        <f t="shared" si="4"/>
        <v>1.69</v>
      </c>
      <c r="N25" s="23">
        <f t="shared" si="4"/>
        <v>108</v>
      </c>
      <c r="O25" s="23">
        <f t="shared" si="4"/>
        <v>2.09</v>
      </c>
      <c r="P25" s="23">
        <f t="shared" si="4"/>
        <v>378.83000000000004</v>
      </c>
      <c r="Q25" s="23">
        <f t="shared" si="4"/>
        <v>493.01</v>
      </c>
      <c r="R25" s="23">
        <f t="shared" si="4"/>
        <v>81.66</v>
      </c>
      <c r="S25" s="23">
        <f t="shared" si="4"/>
        <v>4.17</v>
      </c>
    </row>
    <row r="26" spans="1:19" s="35" customFormat="1" ht="28.5" customHeight="1">
      <c r="A26" s="125" t="s">
        <v>12</v>
      </c>
      <c r="B26" s="98">
        <v>155</v>
      </c>
      <c r="C26" s="127"/>
      <c r="D26" s="128"/>
      <c r="E26" s="129"/>
      <c r="F26" s="129"/>
      <c r="G26" s="129"/>
      <c r="H26" s="130"/>
      <c r="I26" s="130"/>
      <c r="J26" s="130"/>
      <c r="K26" s="131"/>
      <c r="L26" s="131"/>
      <c r="M26" s="131"/>
      <c r="N26" s="131"/>
      <c r="O26" s="131"/>
      <c r="P26" s="131"/>
      <c r="Q26" s="131"/>
      <c r="R26" s="131"/>
      <c r="S26" s="131"/>
    </row>
    <row r="27" spans="1:19" s="35" customFormat="1" ht="25.5">
      <c r="A27" s="37" t="s">
        <v>198</v>
      </c>
      <c r="B27" s="98">
        <v>155</v>
      </c>
      <c r="C27" s="12"/>
      <c r="D27" s="8"/>
      <c r="E27" s="39">
        <v>100</v>
      </c>
      <c r="F27" s="54"/>
      <c r="G27" s="81">
        <f>G28+G31</f>
        <v>2.2843999999999998</v>
      </c>
      <c r="H27" s="39">
        <v>1.37</v>
      </c>
      <c r="I27" s="39">
        <v>1.75</v>
      </c>
      <c r="J27" s="39">
        <v>7.73</v>
      </c>
      <c r="K27" s="39">
        <v>37</v>
      </c>
      <c r="L27" s="39">
        <v>0.02</v>
      </c>
      <c r="M27" s="39">
        <v>8.56</v>
      </c>
      <c r="N27" s="39"/>
      <c r="O27" s="39">
        <v>2.3199999999999998</v>
      </c>
      <c r="P27" s="39">
        <v>34.4</v>
      </c>
      <c r="Q27" s="39">
        <v>37.130000000000003</v>
      </c>
      <c r="R27" s="39">
        <v>19.7</v>
      </c>
      <c r="S27" s="39">
        <v>1.72</v>
      </c>
    </row>
    <row r="28" spans="1:19" s="35" customFormat="1">
      <c r="A28" s="11" t="s">
        <v>30</v>
      </c>
      <c r="B28" s="98">
        <v>155</v>
      </c>
      <c r="C28" s="12">
        <v>86</v>
      </c>
      <c r="D28" s="8">
        <f t="shared" ref="D28:D31" si="5">B28*C28/1000</f>
        <v>13.33</v>
      </c>
      <c r="E28" s="7"/>
      <c r="F28" s="22">
        <v>18.399999999999999</v>
      </c>
      <c r="G28" s="22">
        <f t="shared" ref="G28:G31" si="6">C28*F28/1000</f>
        <v>1.5823999999999998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>
      <c r="A29" s="11" t="s">
        <v>73</v>
      </c>
      <c r="B29" s="98">
        <v>155</v>
      </c>
      <c r="C29" s="12">
        <v>36</v>
      </c>
      <c r="D29" s="8">
        <f t="shared" si="5"/>
        <v>5.58</v>
      </c>
      <c r="E29" s="7"/>
      <c r="F29" s="22">
        <v>50</v>
      </c>
      <c r="G29" s="22">
        <f t="shared" si="6"/>
        <v>1.8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s="35" customFormat="1">
      <c r="A30" s="11" t="s">
        <v>199</v>
      </c>
      <c r="B30" s="98">
        <v>155</v>
      </c>
      <c r="C30" s="12">
        <v>3</v>
      </c>
      <c r="D30" s="8">
        <f t="shared" si="5"/>
        <v>0.46500000000000002</v>
      </c>
      <c r="E30" s="7"/>
      <c r="F30" s="22">
        <v>67.900000000000006</v>
      </c>
      <c r="G30" s="22">
        <f t="shared" si="6"/>
        <v>0.20370000000000002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s="35" customFormat="1">
      <c r="A31" s="11" t="s">
        <v>25</v>
      </c>
      <c r="B31" s="98">
        <v>155</v>
      </c>
      <c r="C31" s="12">
        <v>6</v>
      </c>
      <c r="D31" s="8">
        <f t="shared" si="5"/>
        <v>0.93</v>
      </c>
      <c r="E31" s="7"/>
      <c r="F31" s="8">
        <v>117</v>
      </c>
      <c r="G31" s="8">
        <f t="shared" si="6"/>
        <v>0.70199999999999996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38.25">
      <c r="A32" s="90" t="s">
        <v>141</v>
      </c>
      <c r="B32" s="98">
        <v>155</v>
      </c>
      <c r="C32" s="202"/>
      <c r="D32" s="102"/>
      <c r="E32" s="101" t="s">
        <v>62</v>
      </c>
      <c r="F32" s="101"/>
      <c r="G32" s="102">
        <f>SUM(G33:G42)</f>
        <v>13.028549999999999</v>
      </c>
      <c r="H32" s="101">
        <v>1.8</v>
      </c>
      <c r="I32" s="101">
        <v>4.9800000000000004</v>
      </c>
      <c r="J32" s="101">
        <v>8.1300000000000008</v>
      </c>
      <c r="K32" s="101">
        <v>84.48</v>
      </c>
      <c r="L32" s="101">
        <v>0.08</v>
      </c>
      <c r="M32" s="101">
        <v>18.48</v>
      </c>
      <c r="N32" s="101"/>
      <c r="O32" s="101">
        <v>2.38</v>
      </c>
      <c r="P32" s="101">
        <v>33.979999999999997</v>
      </c>
      <c r="Q32" s="101">
        <v>47.43</v>
      </c>
      <c r="R32" s="101">
        <v>22.2</v>
      </c>
      <c r="S32" s="101">
        <v>0.83</v>
      </c>
    </row>
    <row r="33" spans="1:19" ht="15" customHeight="1">
      <c r="A33" s="147" t="s">
        <v>26</v>
      </c>
      <c r="B33" s="98">
        <v>155</v>
      </c>
      <c r="C33" s="200">
        <v>63</v>
      </c>
      <c r="D33" s="22">
        <f>B33*C33/1000</f>
        <v>9.7650000000000006</v>
      </c>
      <c r="E33" s="7"/>
      <c r="F33" s="22">
        <v>18.3</v>
      </c>
      <c r="G33" s="22">
        <f>C33*F33/1000</f>
        <v>1.1529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27</v>
      </c>
      <c r="B34" s="98">
        <v>155</v>
      </c>
      <c r="C34" s="200">
        <v>40</v>
      </c>
      <c r="D34" s="22">
        <f t="shared" ref="D34:D61" si="7">B34*C34/1000</f>
        <v>6.2</v>
      </c>
      <c r="E34" s="7"/>
      <c r="F34" s="22">
        <v>16.899999999999999</v>
      </c>
      <c r="G34" s="22">
        <f t="shared" ref="G34:G42" si="8">C34*F34/1000</f>
        <v>0.67600000000000005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36</v>
      </c>
      <c r="B35" s="98">
        <v>155</v>
      </c>
      <c r="C35" s="200">
        <v>12</v>
      </c>
      <c r="D35" s="22">
        <f t="shared" si="7"/>
        <v>1.86</v>
      </c>
      <c r="E35" s="7"/>
      <c r="F35" s="22">
        <v>24</v>
      </c>
      <c r="G35" s="22">
        <f t="shared" si="8"/>
        <v>0.28799999999999998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35" customFormat="1">
      <c r="A36" s="147" t="s">
        <v>130</v>
      </c>
      <c r="B36" s="98">
        <v>155</v>
      </c>
      <c r="C36" s="200">
        <v>46</v>
      </c>
      <c r="D36" s="22">
        <f t="shared" si="7"/>
        <v>7.13</v>
      </c>
      <c r="E36" s="7"/>
      <c r="F36" s="22">
        <v>193</v>
      </c>
      <c r="G36" s="22">
        <f t="shared" si="8"/>
        <v>8.8780000000000001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147" t="s">
        <v>24</v>
      </c>
      <c r="B37" s="98">
        <v>155</v>
      </c>
      <c r="C37" s="200">
        <v>3</v>
      </c>
      <c r="D37" s="22">
        <f t="shared" si="7"/>
        <v>0.46500000000000002</v>
      </c>
      <c r="E37" s="7"/>
      <c r="F37" s="22"/>
      <c r="G37" s="22">
        <f t="shared" si="8"/>
        <v>0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98">
        <v>155</v>
      </c>
      <c r="C38" s="200">
        <v>13</v>
      </c>
      <c r="D38" s="22">
        <f t="shared" si="7"/>
        <v>2.0150000000000001</v>
      </c>
      <c r="E38" s="7"/>
      <c r="F38" s="22">
        <v>22.4</v>
      </c>
      <c r="G38" s="22">
        <f t="shared" si="8"/>
        <v>0.29120000000000001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ht="15" customHeight="1">
      <c r="A39" s="147" t="s">
        <v>31</v>
      </c>
      <c r="B39" s="98">
        <v>155</v>
      </c>
      <c r="C39" s="200">
        <v>5</v>
      </c>
      <c r="D39" s="22">
        <f t="shared" si="7"/>
        <v>0.77500000000000002</v>
      </c>
      <c r="E39" s="7"/>
      <c r="F39" s="22">
        <v>190.09</v>
      </c>
      <c r="G39" s="22">
        <f t="shared" si="8"/>
        <v>0.95045000000000002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75</v>
      </c>
      <c r="B40" s="98">
        <v>155</v>
      </c>
      <c r="C40" s="200">
        <v>3</v>
      </c>
      <c r="D40" s="22">
        <f t="shared" si="7"/>
        <v>0.46500000000000002</v>
      </c>
      <c r="E40" s="7"/>
      <c r="F40" s="22">
        <v>55</v>
      </c>
      <c r="G40" s="22">
        <f t="shared" si="8"/>
        <v>0.16500000000000001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19</v>
      </c>
      <c r="B41" s="98">
        <v>155</v>
      </c>
      <c r="C41" s="200">
        <v>3</v>
      </c>
      <c r="D41" s="22">
        <f t="shared" si="7"/>
        <v>0.46500000000000002</v>
      </c>
      <c r="E41" s="7"/>
      <c r="F41" s="22">
        <v>14</v>
      </c>
      <c r="G41" s="22">
        <f t="shared" si="8"/>
        <v>4.2000000000000003E-2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ht="15" customHeight="1">
      <c r="A42" s="85" t="s">
        <v>25</v>
      </c>
      <c r="B42" s="98">
        <v>155</v>
      </c>
      <c r="C42" s="198">
        <v>5</v>
      </c>
      <c r="D42" s="8">
        <f t="shared" si="7"/>
        <v>0.77500000000000002</v>
      </c>
      <c r="E42" s="6"/>
      <c r="F42" s="22">
        <v>117</v>
      </c>
      <c r="G42" s="22">
        <f t="shared" si="8"/>
        <v>0.58499999999999996</v>
      </c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</row>
    <row r="43" spans="1:19" ht="31.5" customHeight="1">
      <c r="A43" s="90" t="s">
        <v>272</v>
      </c>
      <c r="B43" s="98">
        <v>155</v>
      </c>
      <c r="C43" s="202"/>
      <c r="D43" s="100"/>
      <c r="E43" s="101" t="s">
        <v>308</v>
      </c>
      <c r="F43" s="101"/>
      <c r="G43" s="102">
        <f>SUM(G44:G50)</f>
        <v>32.463000000000001</v>
      </c>
      <c r="H43" s="101">
        <v>6.04</v>
      </c>
      <c r="I43" s="101">
        <v>6.17</v>
      </c>
      <c r="J43" s="101">
        <v>1.42</v>
      </c>
      <c r="K43" s="101">
        <v>85.34</v>
      </c>
      <c r="L43" s="101">
        <v>0.19</v>
      </c>
      <c r="M43" s="101">
        <v>12.7</v>
      </c>
      <c r="N43" s="101">
        <v>5240</v>
      </c>
      <c r="O43" s="101">
        <v>1</v>
      </c>
      <c r="P43" s="101">
        <v>30</v>
      </c>
      <c r="Q43" s="101">
        <v>239</v>
      </c>
      <c r="R43" s="101">
        <v>17</v>
      </c>
      <c r="S43" s="101">
        <v>5</v>
      </c>
    </row>
    <row r="44" spans="1:19" ht="27" customHeight="1">
      <c r="A44" s="147" t="s">
        <v>159</v>
      </c>
      <c r="B44" s="98">
        <v>155</v>
      </c>
      <c r="C44" s="200">
        <v>78</v>
      </c>
      <c r="D44" s="22">
        <f t="shared" ref="D44:D50" si="9">B44*C44/1000</f>
        <v>12.09</v>
      </c>
      <c r="E44" s="7"/>
      <c r="F44" s="22">
        <v>370</v>
      </c>
      <c r="G44" s="22">
        <f>C44*F44/1000</f>
        <v>28.86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35</v>
      </c>
      <c r="B45" s="98">
        <v>155</v>
      </c>
      <c r="C45" s="200">
        <v>8</v>
      </c>
      <c r="D45" s="22">
        <f t="shared" si="9"/>
        <v>1.24</v>
      </c>
      <c r="E45" s="7"/>
      <c r="F45" s="22">
        <v>75</v>
      </c>
      <c r="G45" s="22">
        <f t="shared" ref="G45:G50" si="10">C45*F45/1000</f>
        <v>0.6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36</v>
      </c>
      <c r="B46" s="98">
        <v>155</v>
      </c>
      <c r="C46" s="200">
        <v>31</v>
      </c>
      <c r="D46" s="22">
        <f t="shared" si="9"/>
        <v>4.8049999999999997</v>
      </c>
      <c r="E46" s="7"/>
      <c r="F46" s="22">
        <v>24</v>
      </c>
      <c r="G46" s="22">
        <f t="shared" si="10"/>
        <v>0.74399999999999999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ht="15" customHeight="1">
      <c r="A47" s="147" t="s">
        <v>41</v>
      </c>
      <c r="B47" s="98">
        <v>155</v>
      </c>
      <c r="C47" s="200">
        <v>3</v>
      </c>
      <c r="D47" s="22">
        <f t="shared" si="9"/>
        <v>0.46500000000000002</v>
      </c>
      <c r="E47" s="7"/>
      <c r="F47" s="22">
        <v>450</v>
      </c>
      <c r="G47" s="22">
        <f t="shared" si="10"/>
        <v>1.35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47" t="s">
        <v>19</v>
      </c>
      <c r="B48" s="98">
        <v>155</v>
      </c>
      <c r="C48" s="200">
        <v>3</v>
      </c>
      <c r="D48" s="22">
        <f>B48*C48/1000</f>
        <v>0.46500000000000002</v>
      </c>
      <c r="E48" s="7"/>
      <c r="F48" s="22">
        <v>14</v>
      </c>
      <c r="G48" s="22">
        <f t="shared" si="10"/>
        <v>4.2000000000000003E-2</v>
      </c>
      <c r="H48" s="7"/>
      <c r="I48" s="7"/>
      <c r="J48" s="7"/>
      <c r="K48" s="7"/>
      <c r="L48" s="7"/>
      <c r="M48" s="7"/>
      <c r="N48" s="7"/>
      <c r="O48" s="7"/>
      <c r="P48" s="7"/>
      <c r="Q48" s="7"/>
      <c r="R48" s="7"/>
      <c r="S48" s="7"/>
    </row>
    <row r="49" spans="1:19" ht="15" customHeight="1">
      <c r="A49" s="147" t="s">
        <v>78</v>
      </c>
      <c r="B49" s="98">
        <v>155</v>
      </c>
      <c r="C49" s="200">
        <v>5</v>
      </c>
      <c r="D49" s="22">
        <f>B49*C49/1000</f>
        <v>0.77500000000000002</v>
      </c>
      <c r="E49" s="7"/>
      <c r="F49" s="22">
        <v>33</v>
      </c>
      <c r="G49" s="22">
        <f t="shared" si="10"/>
        <v>0.16500000000000001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85" t="s">
        <v>25</v>
      </c>
      <c r="B50" s="98">
        <v>155</v>
      </c>
      <c r="C50" s="198">
        <v>6</v>
      </c>
      <c r="D50" s="8">
        <f t="shared" si="9"/>
        <v>0.93</v>
      </c>
      <c r="E50" s="6"/>
      <c r="F50" s="22">
        <v>117</v>
      </c>
      <c r="G50" s="22">
        <f t="shared" si="10"/>
        <v>0.70199999999999996</v>
      </c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</row>
    <row r="51" spans="1:19" s="103" customFormat="1" ht="15" customHeight="1">
      <c r="A51" s="97" t="s">
        <v>137</v>
      </c>
      <c r="B51" s="98">
        <v>155</v>
      </c>
      <c r="C51" s="108"/>
      <c r="D51" s="100"/>
      <c r="E51" s="101" t="s">
        <v>201</v>
      </c>
      <c r="F51" s="101"/>
      <c r="G51" s="102">
        <f>SUM(G52:G54)</f>
        <v>9.1387000000000018</v>
      </c>
      <c r="H51" s="102">
        <v>4.5</v>
      </c>
      <c r="I51" s="102">
        <v>2.2999999999999998</v>
      </c>
      <c r="J51" s="102">
        <v>25</v>
      </c>
      <c r="K51" s="102">
        <v>132</v>
      </c>
      <c r="L51" s="102">
        <v>0.27</v>
      </c>
      <c r="M51" s="102"/>
      <c r="N51" s="102"/>
      <c r="O51" s="102"/>
      <c r="P51" s="102">
        <v>19.47</v>
      </c>
      <c r="Q51" s="102">
        <v>280</v>
      </c>
      <c r="R51" s="102">
        <v>186.67</v>
      </c>
      <c r="S51" s="102">
        <v>6.68</v>
      </c>
    </row>
    <row r="52" spans="1:19" s="35" customFormat="1">
      <c r="A52" s="11" t="s">
        <v>142</v>
      </c>
      <c r="B52" s="98">
        <v>155</v>
      </c>
      <c r="C52" s="12">
        <v>71</v>
      </c>
      <c r="D52" s="22">
        <f t="shared" si="7"/>
        <v>11.005000000000001</v>
      </c>
      <c r="E52" s="7"/>
      <c r="F52" s="22">
        <v>43</v>
      </c>
      <c r="G52" s="22">
        <f>C52*F52/1000</f>
        <v>3.0529999999999999</v>
      </c>
      <c r="H52" s="7"/>
      <c r="I52" s="7"/>
      <c r="J52" s="7"/>
      <c r="K52" s="7"/>
      <c r="L52" s="7"/>
      <c r="M52" s="7"/>
      <c r="N52" s="7"/>
      <c r="O52" s="7"/>
      <c r="P52" s="7"/>
      <c r="Q52" s="7"/>
      <c r="R52" s="7"/>
      <c r="S52" s="7"/>
    </row>
    <row r="53" spans="1:19" ht="15" customHeight="1">
      <c r="A53" s="11" t="s">
        <v>41</v>
      </c>
      <c r="B53" s="98">
        <v>155</v>
      </c>
      <c r="C53" s="12">
        <v>10</v>
      </c>
      <c r="D53" s="22">
        <f t="shared" si="7"/>
        <v>1.55</v>
      </c>
      <c r="E53" s="7"/>
      <c r="F53" s="22">
        <v>606.97</v>
      </c>
      <c r="G53" s="22">
        <f t="shared" ref="G53:G54" si="11">C53*F53/1000</f>
        <v>6.069700000000001</v>
      </c>
      <c r="H53" s="7"/>
      <c r="I53" s="7"/>
      <c r="J53" s="7"/>
      <c r="K53" s="7"/>
      <c r="L53" s="7"/>
      <c r="M53" s="7"/>
      <c r="N53" s="7"/>
      <c r="O53" s="7"/>
      <c r="P53" s="7"/>
      <c r="Q53" s="7"/>
      <c r="R53" s="7"/>
      <c r="S53" s="7"/>
    </row>
    <row r="54" spans="1:19" ht="15" customHeight="1">
      <c r="A54" s="11" t="s">
        <v>19</v>
      </c>
      <c r="B54" s="98">
        <v>155</v>
      </c>
      <c r="C54" s="12">
        <v>1</v>
      </c>
      <c r="D54" s="22">
        <f t="shared" si="7"/>
        <v>0.155</v>
      </c>
      <c r="E54" s="7"/>
      <c r="F54" s="22">
        <v>16</v>
      </c>
      <c r="G54" s="22">
        <f t="shared" si="11"/>
        <v>1.6E-2</v>
      </c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</row>
    <row r="55" spans="1:19" s="103" customFormat="1" ht="25.5" customHeight="1">
      <c r="A55" s="90" t="s">
        <v>72</v>
      </c>
      <c r="B55" s="98">
        <v>155</v>
      </c>
      <c r="C55" s="202"/>
      <c r="D55" s="100">
        <f t="shared" si="7"/>
        <v>0</v>
      </c>
      <c r="E55" s="101">
        <v>200</v>
      </c>
      <c r="F55" s="101"/>
      <c r="G55" s="102">
        <f>SUM(G56:G57)</f>
        <v>2.66</v>
      </c>
      <c r="H55" s="102">
        <v>1.1599999999999999</v>
      </c>
      <c r="I55" s="102">
        <v>0.3</v>
      </c>
      <c r="J55" s="102">
        <v>47.26</v>
      </c>
      <c r="K55" s="102">
        <v>128.18</v>
      </c>
      <c r="L55" s="102">
        <v>0.02</v>
      </c>
      <c r="M55" s="102">
        <v>0.8</v>
      </c>
      <c r="N55" s="102"/>
      <c r="O55" s="102">
        <v>0.2</v>
      </c>
      <c r="P55" s="102">
        <v>5.84</v>
      </c>
      <c r="Q55" s="102">
        <v>46</v>
      </c>
      <c r="R55" s="102">
        <v>33</v>
      </c>
      <c r="S55" s="102">
        <v>0.96</v>
      </c>
    </row>
    <row r="56" spans="1:19" ht="15" customHeight="1">
      <c r="A56" s="147" t="s">
        <v>235</v>
      </c>
      <c r="B56" s="98">
        <v>155</v>
      </c>
      <c r="C56" s="200">
        <v>20</v>
      </c>
      <c r="D56" s="22">
        <f t="shared" si="7"/>
        <v>3.1</v>
      </c>
      <c r="E56" s="7"/>
      <c r="F56" s="22">
        <v>83</v>
      </c>
      <c r="G56" s="22">
        <f>C56*F56/1000</f>
        <v>1.66</v>
      </c>
      <c r="H56" s="22"/>
      <c r="I56" s="22"/>
      <c r="J56" s="22"/>
      <c r="K56" s="22"/>
      <c r="L56" s="22"/>
      <c r="M56" s="22"/>
      <c r="N56" s="22"/>
      <c r="O56" s="22"/>
      <c r="P56" s="22"/>
      <c r="Q56" s="22"/>
      <c r="R56" s="22"/>
      <c r="S56" s="22"/>
    </row>
    <row r="57" spans="1:19" s="103" customFormat="1" ht="15" customHeight="1">
      <c r="A57" s="85" t="s">
        <v>22</v>
      </c>
      <c r="B57" s="98">
        <v>155</v>
      </c>
      <c r="C57" s="198">
        <v>20</v>
      </c>
      <c r="D57" s="8">
        <f t="shared" si="7"/>
        <v>3.1</v>
      </c>
      <c r="E57" s="6"/>
      <c r="F57" s="22">
        <v>50</v>
      </c>
      <c r="G57" s="22">
        <f t="shared" ref="G57" si="12">C57*F57/1000</f>
        <v>1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ht="15" customHeight="1">
      <c r="A58" s="90" t="s">
        <v>74</v>
      </c>
      <c r="B58" s="98">
        <v>155</v>
      </c>
      <c r="C58" s="92"/>
      <c r="D58" s="93"/>
      <c r="E58" s="94">
        <v>170</v>
      </c>
      <c r="F58" s="94"/>
      <c r="G58" s="102">
        <f>SUM(G59)</f>
        <v>15.113000000000001</v>
      </c>
      <c r="H58" s="93">
        <v>1.53</v>
      </c>
      <c r="I58" s="93">
        <v>0.34</v>
      </c>
      <c r="J58" s="93">
        <v>13.77</v>
      </c>
      <c r="K58" s="95">
        <v>61.2</v>
      </c>
      <c r="L58" s="95">
        <v>0.03</v>
      </c>
      <c r="M58" s="95">
        <v>45</v>
      </c>
      <c r="N58" s="95"/>
      <c r="O58" s="95">
        <v>0.03</v>
      </c>
      <c r="P58" s="95">
        <v>25.71</v>
      </c>
      <c r="Q58" s="95">
        <v>17.14</v>
      </c>
      <c r="R58" s="95">
        <v>9.64</v>
      </c>
      <c r="S58" s="95">
        <v>0.21</v>
      </c>
    </row>
    <row r="59" spans="1:19" s="35" customFormat="1">
      <c r="A59" s="85" t="s">
        <v>74</v>
      </c>
      <c r="B59" s="98">
        <v>155</v>
      </c>
      <c r="C59" s="87">
        <v>170</v>
      </c>
      <c r="D59" s="88">
        <f>C59*B59/1000</f>
        <v>26.35</v>
      </c>
      <c r="E59" s="4"/>
      <c r="F59" s="4">
        <v>88.9</v>
      </c>
      <c r="G59" s="8">
        <f>C59*F59/1000</f>
        <v>15.113000000000001</v>
      </c>
      <c r="H59" s="88"/>
      <c r="I59" s="88"/>
      <c r="J59" s="88"/>
      <c r="K59" s="89"/>
      <c r="L59" s="89"/>
      <c r="M59" s="89"/>
      <c r="N59" s="89"/>
      <c r="O59" s="89"/>
      <c r="P59" s="89"/>
      <c r="Q59" s="89"/>
      <c r="R59" s="89"/>
      <c r="S59" s="89"/>
    </row>
    <row r="60" spans="1:19" ht="15" customHeight="1">
      <c r="A60" s="97" t="s">
        <v>44</v>
      </c>
      <c r="B60" s="98">
        <v>155</v>
      </c>
      <c r="C60" s="99"/>
      <c r="D60" s="100">
        <f t="shared" si="7"/>
        <v>0</v>
      </c>
      <c r="E60" s="101">
        <v>72</v>
      </c>
      <c r="F60" s="101"/>
      <c r="G60" s="102">
        <f>SUM(G61)</f>
        <v>2.952</v>
      </c>
      <c r="H60" s="34">
        <v>8.4600000000000009</v>
      </c>
      <c r="I60" s="34">
        <v>2.5099999999999998</v>
      </c>
      <c r="J60" s="34">
        <v>44.33</v>
      </c>
      <c r="K60" s="34">
        <v>186</v>
      </c>
      <c r="L60" s="34">
        <v>7.0000000000000007E-2</v>
      </c>
      <c r="M60" s="34"/>
      <c r="N60" s="34"/>
      <c r="O60" s="34">
        <v>0.54</v>
      </c>
      <c r="P60" s="34">
        <v>13.8</v>
      </c>
      <c r="Q60" s="34">
        <v>63.6</v>
      </c>
      <c r="R60" s="34">
        <v>15</v>
      </c>
      <c r="S60" s="34">
        <v>1.86</v>
      </c>
    </row>
    <row r="61" spans="1:19" s="96" customFormat="1" ht="15" customHeight="1">
      <c r="A61" s="10" t="s">
        <v>43</v>
      </c>
      <c r="B61" s="98">
        <v>155</v>
      </c>
      <c r="C61" s="9">
        <v>72</v>
      </c>
      <c r="D61" s="8">
        <f t="shared" si="7"/>
        <v>11.16</v>
      </c>
      <c r="E61" s="6"/>
      <c r="F61" s="8">
        <v>41</v>
      </c>
      <c r="G61" s="8">
        <f>C61*F61/1000</f>
        <v>2.952</v>
      </c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s="40" customFormat="1" ht="27.75" customHeight="1">
      <c r="A62" s="24"/>
      <c r="B62" s="63"/>
      <c r="C62" s="25"/>
      <c r="D62" s="64"/>
      <c r="E62" s="26"/>
      <c r="F62" s="26"/>
      <c r="G62" s="26"/>
      <c r="H62" s="23">
        <f>SUM(H32:H61)</f>
        <v>23.490000000000002</v>
      </c>
      <c r="I62" s="23">
        <f>SUM(I32:I61)</f>
        <v>16.600000000000001</v>
      </c>
      <c r="J62" s="23">
        <f>SUM(J32:J61)</f>
        <v>139.91</v>
      </c>
      <c r="K62" s="23">
        <f>SUM(K32:K61)</f>
        <v>677.2</v>
      </c>
      <c r="L62" s="23">
        <f t="shared" ref="L62:S62" si="13">SUM(L32:L61)</f>
        <v>0.66000000000000014</v>
      </c>
      <c r="M62" s="23">
        <f t="shared" si="13"/>
        <v>76.98</v>
      </c>
      <c r="N62" s="23">
        <f t="shared" si="13"/>
        <v>5240</v>
      </c>
      <c r="O62" s="23">
        <f t="shared" si="13"/>
        <v>4.1500000000000004</v>
      </c>
      <c r="P62" s="23">
        <f t="shared" si="13"/>
        <v>128.80000000000001</v>
      </c>
      <c r="Q62" s="23">
        <f t="shared" si="13"/>
        <v>693.17000000000007</v>
      </c>
      <c r="R62" s="23">
        <f t="shared" si="13"/>
        <v>283.51</v>
      </c>
      <c r="S62" s="23">
        <f t="shared" si="13"/>
        <v>15.54</v>
      </c>
    </row>
    <row r="63" spans="1:19" ht="27.75" customHeight="1">
      <c r="A63" s="56"/>
      <c r="B63" s="56"/>
      <c r="C63" s="56"/>
      <c r="D63" s="56"/>
      <c r="E63" s="56"/>
      <c r="F63" s="207" t="s">
        <v>46</v>
      </c>
      <c r="G63" s="49">
        <f>E65*E66</f>
        <v>24217.67585</v>
      </c>
      <c r="H63" s="153">
        <f>H25+H62</f>
        <v>55.95</v>
      </c>
      <c r="I63" s="153">
        <f>I25+I62</f>
        <v>49.99</v>
      </c>
      <c r="J63" s="153">
        <f>J25+J62</f>
        <v>230.86</v>
      </c>
      <c r="K63" s="153">
        <f>K25+K62</f>
        <v>1478.31</v>
      </c>
      <c r="L63" s="153">
        <f t="shared" ref="L63:S63" si="14">L25+L62</f>
        <v>0.84000000000000008</v>
      </c>
      <c r="M63" s="153">
        <f t="shared" si="14"/>
        <v>78.67</v>
      </c>
      <c r="N63" s="153">
        <f t="shared" si="14"/>
        <v>5348</v>
      </c>
      <c r="O63" s="153">
        <f t="shared" si="14"/>
        <v>6.24</v>
      </c>
      <c r="P63" s="153">
        <f t="shared" si="14"/>
        <v>507.63000000000005</v>
      </c>
      <c r="Q63" s="153">
        <f t="shared" si="14"/>
        <v>1186.18</v>
      </c>
      <c r="R63" s="153">
        <f t="shared" si="14"/>
        <v>365.16999999999996</v>
      </c>
      <c r="S63" s="153">
        <f t="shared" si="14"/>
        <v>19.71</v>
      </c>
    </row>
    <row r="65" spans="1:9" ht="27" customHeight="1">
      <c r="A65" s="2" t="s">
        <v>47</v>
      </c>
      <c r="E65" s="175">
        <v>155</v>
      </c>
      <c r="F65" s="2" t="s">
        <v>48</v>
      </c>
    </row>
    <row r="66" spans="1:9" ht="33" customHeight="1">
      <c r="A66" s="2" t="s">
        <v>49</v>
      </c>
      <c r="E66" s="174">
        <f>SUM(G9+G19+G23+G27+G32+G43+G51+G55+G58+G60)</f>
        <v>156.24306999999999</v>
      </c>
      <c r="F66" s="2" t="s">
        <v>50</v>
      </c>
    </row>
    <row r="68" spans="1:9" ht="24.75" customHeight="1">
      <c r="A68" s="2" t="s">
        <v>262</v>
      </c>
      <c r="B68" s="3" t="s">
        <v>292</v>
      </c>
      <c r="E68" s="2" t="s">
        <v>51</v>
      </c>
      <c r="H68" s="3"/>
      <c r="I68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28.xml><?xml version="1.0" encoding="utf-8"?>
<worksheet xmlns="http://schemas.openxmlformats.org/spreadsheetml/2006/main" xmlns:r="http://schemas.openxmlformats.org/officeDocument/2006/relationships">
  <dimension ref="A1:S64"/>
  <sheetViews>
    <sheetView view="pageBreakPreview" zoomScale="78" zoomScaleNormal="110" zoomScaleSheetLayoutView="78" workbookViewId="0">
      <selection activeCell="H9" sqref="H9"/>
    </sheetView>
  </sheetViews>
  <sheetFormatPr defaultColWidth="8.85546875" defaultRowHeight="12.75"/>
  <cols>
    <col min="1" max="1" width="28.28515625" style="2" customWidth="1"/>
    <col min="2" max="2" width="11.5703125" style="2" customWidth="1"/>
    <col min="3" max="6" width="9.7109375" style="2" customWidth="1"/>
    <col min="7" max="7" width="12" style="2" customWidth="1"/>
    <col min="8" max="11" width="9.7109375" style="2" customWidth="1"/>
    <col min="12" max="12" width="8.85546875" style="2"/>
    <col min="13" max="13" width="11.42578125" style="2" bestFit="1" customWidth="1"/>
    <col min="14" max="16" width="8.85546875" style="2"/>
    <col min="17" max="17" width="10.28515625" style="2" customWidth="1"/>
    <col min="18" max="16384" width="8.85546875" style="2"/>
  </cols>
  <sheetData>
    <row r="1" spans="1:19" ht="38.2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 ht="20.25" customHeight="1">
      <c r="E6" s="2" t="s">
        <v>182</v>
      </c>
    </row>
    <row r="7" spans="1:19" s="1" customFormat="1" ht="51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7.75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6.45" customHeight="1">
      <c r="A9" s="90" t="s">
        <v>203</v>
      </c>
      <c r="B9" s="98">
        <v>96</v>
      </c>
      <c r="C9" s="199"/>
      <c r="D9" s="101"/>
      <c r="E9" s="101" t="s">
        <v>157</v>
      </c>
      <c r="F9" s="101"/>
      <c r="G9" s="102">
        <f>SUM(G10:G14)</f>
        <v>15.3087</v>
      </c>
      <c r="H9" s="102">
        <v>6.3</v>
      </c>
      <c r="I9" s="102">
        <v>8.4</v>
      </c>
      <c r="J9" s="102">
        <v>29.4</v>
      </c>
      <c r="K9" s="102">
        <v>220.5</v>
      </c>
      <c r="L9" s="102">
        <v>0.16</v>
      </c>
      <c r="M9" s="102"/>
      <c r="N9" s="102"/>
      <c r="O9" s="102">
        <v>1.8</v>
      </c>
      <c r="P9" s="102">
        <v>24</v>
      </c>
      <c r="Q9" s="102">
        <v>144</v>
      </c>
      <c r="R9" s="102">
        <v>98</v>
      </c>
      <c r="S9" s="102">
        <v>3.2</v>
      </c>
    </row>
    <row r="10" spans="1:19" ht="15" customHeight="1">
      <c r="A10" s="147" t="s">
        <v>58</v>
      </c>
      <c r="B10" s="98">
        <v>96</v>
      </c>
      <c r="C10" s="200">
        <v>100</v>
      </c>
      <c r="D10" s="22">
        <f>B10*C10/1000</f>
        <v>9.6</v>
      </c>
      <c r="E10" s="7"/>
      <c r="F10" s="22">
        <v>67.569999999999993</v>
      </c>
      <c r="G10" s="22">
        <f>C10*F10/1000</f>
        <v>6.7569999999999988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96</v>
      </c>
      <c r="C11" s="200">
        <v>10</v>
      </c>
      <c r="D11" s="22">
        <f t="shared" ref="D11:D53" si="0">B11*C11/1000</f>
        <v>0.96</v>
      </c>
      <c r="E11" s="7"/>
      <c r="F11" s="22">
        <v>606.97</v>
      </c>
      <c r="G11" s="22">
        <f t="shared" ref="G11:G14" si="1">C11*F11/1000</f>
        <v>6.069700000000001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96</v>
      </c>
      <c r="C12" s="200">
        <v>6</v>
      </c>
      <c r="D12" s="22">
        <f t="shared" si="0"/>
        <v>0.57599999999999996</v>
      </c>
      <c r="E12" s="7"/>
      <c r="F12" s="22">
        <v>50</v>
      </c>
      <c r="G12" s="22">
        <f t="shared" si="1"/>
        <v>0.3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142</v>
      </c>
      <c r="B13" s="98">
        <v>96</v>
      </c>
      <c r="C13" s="200">
        <v>50</v>
      </c>
      <c r="D13" s="22">
        <f t="shared" si="0"/>
        <v>4.8</v>
      </c>
      <c r="E13" s="7"/>
      <c r="F13" s="22">
        <v>43</v>
      </c>
      <c r="G13" s="22">
        <f t="shared" si="1"/>
        <v>2.15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96</v>
      </c>
      <c r="C14" s="200">
        <v>2</v>
      </c>
      <c r="D14" s="22">
        <f t="shared" si="0"/>
        <v>0.192</v>
      </c>
      <c r="E14" s="7"/>
      <c r="F14" s="22">
        <v>16</v>
      </c>
      <c r="G14" s="22">
        <f t="shared" si="1"/>
        <v>3.2000000000000001E-2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 ht="15" customHeight="1">
      <c r="A15" s="90" t="s">
        <v>60</v>
      </c>
      <c r="B15" s="98">
        <v>96</v>
      </c>
      <c r="C15" s="108"/>
      <c r="D15" s="102"/>
      <c r="E15" s="101">
        <v>200</v>
      </c>
      <c r="F15" s="101"/>
      <c r="G15" s="102">
        <f>SUM(G16:G16)</f>
        <v>1.8240000000000001</v>
      </c>
      <c r="H15" s="112">
        <v>0.66</v>
      </c>
      <c r="I15" s="112">
        <v>0.26</v>
      </c>
      <c r="J15" s="112">
        <v>69.14</v>
      </c>
      <c r="K15" s="112">
        <v>200</v>
      </c>
      <c r="L15" s="112"/>
      <c r="M15" s="112">
        <v>80</v>
      </c>
      <c r="N15" s="112"/>
      <c r="O15" s="112">
        <v>0.18</v>
      </c>
      <c r="P15" s="112">
        <v>8.1999999999999993</v>
      </c>
      <c r="Q15" s="112">
        <v>6.42</v>
      </c>
      <c r="R15" s="112">
        <v>0.96</v>
      </c>
      <c r="S15" s="112">
        <v>0.28000000000000003</v>
      </c>
    </row>
    <row r="16" spans="1:19" ht="15" customHeight="1">
      <c r="A16" s="147" t="s">
        <v>60</v>
      </c>
      <c r="B16" s="98">
        <v>96</v>
      </c>
      <c r="C16" s="12">
        <v>32</v>
      </c>
      <c r="D16" s="22">
        <f t="shared" si="0"/>
        <v>3.0720000000000001</v>
      </c>
      <c r="E16" s="7"/>
      <c r="F16" s="22">
        <v>57</v>
      </c>
      <c r="G16" s="22">
        <f>C16*F16/1000</f>
        <v>1.8240000000000001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15" customHeight="1">
      <c r="A17" s="90" t="s">
        <v>143</v>
      </c>
      <c r="B17" s="98">
        <v>96</v>
      </c>
      <c r="C17" s="108"/>
      <c r="D17" s="102"/>
      <c r="E17" s="101">
        <v>90</v>
      </c>
      <c r="F17" s="101"/>
      <c r="G17" s="102">
        <f>SUM(G18)</f>
        <v>3.69</v>
      </c>
      <c r="H17" s="101">
        <v>12.18</v>
      </c>
      <c r="I17" s="101">
        <v>3.17</v>
      </c>
      <c r="J17" s="101">
        <v>28.5</v>
      </c>
      <c r="K17" s="102">
        <v>233.8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85" t="s">
        <v>143</v>
      </c>
      <c r="B18" s="98">
        <v>96</v>
      </c>
      <c r="C18" s="9">
        <v>90</v>
      </c>
      <c r="D18" s="8">
        <f t="shared" si="0"/>
        <v>8.64</v>
      </c>
      <c r="E18" s="6"/>
      <c r="F18" s="8">
        <v>41</v>
      </c>
      <c r="G18" s="22">
        <f>C18*F18/1000</f>
        <v>3.69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ht="32.25" customHeight="1">
      <c r="A19" s="27"/>
      <c r="B19" s="41"/>
      <c r="C19" s="28"/>
      <c r="D19" s="67"/>
      <c r="E19" s="30"/>
      <c r="F19" s="30"/>
      <c r="G19" s="30"/>
      <c r="H19" s="15">
        <f t="shared" ref="H19:S19" si="2">SUM(H9:H18)</f>
        <v>19.14</v>
      </c>
      <c r="I19" s="15">
        <f t="shared" si="2"/>
        <v>11.83</v>
      </c>
      <c r="J19" s="15">
        <f t="shared" si="2"/>
        <v>127.03999999999999</v>
      </c>
      <c r="K19" s="15">
        <f t="shared" si="2"/>
        <v>654.29999999999995</v>
      </c>
      <c r="L19" s="15">
        <f t="shared" si="2"/>
        <v>0.21000000000000002</v>
      </c>
      <c r="M19" s="15">
        <f t="shared" si="2"/>
        <v>80</v>
      </c>
      <c r="N19" s="15">
        <f t="shared" si="2"/>
        <v>0</v>
      </c>
      <c r="O19" s="15">
        <f t="shared" si="2"/>
        <v>2.63</v>
      </c>
      <c r="P19" s="15">
        <f t="shared" si="2"/>
        <v>43.7</v>
      </c>
      <c r="Q19" s="15">
        <f t="shared" si="2"/>
        <v>193.92</v>
      </c>
      <c r="R19" s="15">
        <f t="shared" si="2"/>
        <v>115.46</v>
      </c>
      <c r="S19" s="15">
        <f t="shared" si="2"/>
        <v>4.03</v>
      </c>
    </row>
    <row r="20" spans="1:19" s="124" customFormat="1" ht="33" customHeight="1">
      <c r="A20" s="141" t="s">
        <v>12</v>
      </c>
      <c r="B20" s="137">
        <v>96</v>
      </c>
      <c r="C20" s="149"/>
      <c r="D20" s="150"/>
      <c r="E20" s="142"/>
      <c r="F20" s="142"/>
      <c r="G20" s="142"/>
      <c r="H20" s="151"/>
      <c r="I20" s="151"/>
      <c r="J20" s="151"/>
      <c r="K20" s="152"/>
      <c r="L20" s="152"/>
      <c r="M20" s="152"/>
      <c r="N20" s="152"/>
      <c r="O20" s="152"/>
      <c r="P20" s="152"/>
      <c r="Q20" s="152"/>
      <c r="R20" s="152"/>
      <c r="S20" s="152"/>
    </row>
    <row r="21" spans="1:19" s="124" customFormat="1">
      <c r="A21" s="97" t="s">
        <v>86</v>
      </c>
      <c r="B21" s="205">
        <v>96</v>
      </c>
      <c r="C21" s="108"/>
      <c r="D21" s="102"/>
      <c r="E21" s="101" t="s">
        <v>121</v>
      </c>
      <c r="F21" s="101"/>
      <c r="G21" s="102">
        <f>SUM(G22:G24)</f>
        <v>12.57644</v>
      </c>
      <c r="H21" s="101">
        <v>4.95</v>
      </c>
      <c r="I21" s="101">
        <v>7.9</v>
      </c>
      <c r="J21" s="101">
        <v>1.5</v>
      </c>
      <c r="K21" s="102">
        <v>97.1</v>
      </c>
      <c r="L21" s="102">
        <v>0.03</v>
      </c>
      <c r="M21" s="102">
        <v>70</v>
      </c>
      <c r="N21" s="102">
        <v>2.5</v>
      </c>
      <c r="O21" s="102"/>
      <c r="P21" s="102">
        <v>21.2</v>
      </c>
      <c r="Q21" s="102">
        <v>81.7</v>
      </c>
      <c r="R21" s="102">
        <v>10.3</v>
      </c>
      <c r="S21" s="102">
        <v>0.41</v>
      </c>
    </row>
    <row r="22" spans="1:19" s="124" customFormat="1">
      <c r="A22" s="11" t="s">
        <v>202</v>
      </c>
      <c r="B22" s="205">
        <v>96</v>
      </c>
      <c r="C22" s="12">
        <v>52</v>
      </c>
      <c r="D22" s="22">
        <f t="shared" ref="D22:D24" si="3">B22*C22/1000</f>
        <v>4.992</v>
      </c>
      <c r="E22" s="7"/>
      <c r="F22" s="22">
        <v>219.62</v>
      </c>
      <c r="G22" s="22">
        <f>C22*F22/1000</f>
        <v>11.42024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s="124" customFormat="1">
      <c r="A23" s="11" t="s">
        <v>25</v>
      </c>
      <c r="B23" s="205">
        <v>96</v>
      </c>
      <c r="C23" s="12">
        <v>5</v>
      </c>
      <c r="D23" s="22">
        <f t="shared" si="3"/>
        <v>0.48</v>
      </c>
      <c r="E23" s="7"/>
      <c r="F23" s="22">
        <v>117</v>
      </c>
      <c r="G23" s="22">
        <f t="shared" ref="G23:G24" si="4">C23*F23/1000</f>
        <v>0.58499999999999996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124" customFormat="1">
      <c r="A24" s="10" t="s">
        <v>36</v>
      </c>
      <c r="B24" s="205">
        <v>96</v>
      </c>
      <c r="C24" s="9">
        <v>24</v>
      </c>
      <c r="D24" s="8">
        <f t="shared" si="3"/>
        <v>2.3039999999999998</v>
      </c>
      <c r="E24" s="6"/>
      <c r="F24" s="22">
        <v>23.8</v>
      </c>
      <c r="G24" s="22">
        <f t="shared" si="4"/>
        <v>0.57120000000000004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s="103" customFormat="1" ht="16.5" customHeight="1">
      <c r="A25" s="90" t="s">
        <v>206</v>
      </c>
      <c r="B25" s="205">
        <v>96</v>
      </c>
      <c r="C25" s="202"/>
      <c r="D25" s="102"/>
      <c r="E25" s="101" t="s">
        <v>62</v>
      </c>
      <c r="F25" s="101"/>
      <c r="G25" s="102">
        <f>SUM(G26:G33)</f>
        <v>13.5747</v>
      </c>
      <c r="H25" s="101">
        <v>10.039999999999999</v>
      </c>
      <c r="I25" s="101">
        <v>5.96</v>
      </c>
      <c r="J25" s="101">
        <v>23.16</v>
      </c>
      <c r="K25" s="101">
        <v>175</v>
      </c>
      <c r="L25" s="101">
        <v>0.08</v>
      </c>
      <c r="M25" s="101">
        <v>10.63</v>
      </c>
      <c r="N25" s="101"/>
      <c r="O25" s="101">
        <v>2.4300000000000002</v>
      </c>
      <c r="P25" s="101">
        <v>43.25</v>
      </c>
      <c r="Q25" s="101">
        <v>188.25</v>
      </c>
      <c r="R25" s="101">
        <v>27.5</v>
      </c>
      <c r="S25" s="101">
        <v>0.83</v>
      </c>
    </row>
    <row r="26" spans="1:19" ht="15" customHeight="1">
      <c r="A26" s="147" t="s">
        <v>207</v>
      </c>
      <c r="B26" s="205">
        <v>96</v>
      </c>
      <c r="C26" s="200">
        <v>25</v>
      </c>
      <c r="D26" s="22">
        <f t="shared" si="0"/>
        <v>2.4</v>
      </c>
      <c r="E26" s="7"/>
      <c r="F26" s="22">
        <v>20.7</v>
      </c>
      <c r="G26" s="22">
        <f>C26*F26/1000</f>
        <v>0.51749999999999996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47" t="s">
        <v>27</v>
      </c>
      <c r="B27" s="205">
        <v>96</v>
      </c>
      <c r="C27" s="200">
        <v>67</v>
      </c>
      <c r="D27" s="22">
        <f t="shared" si="0"/>
        <v>6.4320000000000004</v>
      </c>
      <c r="E27" s="7"/>
      <c r="F27" s="22">
        <v>16.600000000000001</v>
      </c>
      <c r="G27" s="22">
        <f t="shared" ref="G27:G33" si="5">C27*F27/1000</f>
        <v>1.1122000000000001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47" t="s">
        <v>36</v>
      </c>
      <c r="B28" s="205">
        <v>96</v>
      </c>
      <c r="C28" s="200">
        <v>12</v>
      </c>
      <c r="D28" s="22">
        <f t="shared" si="0"/>
        <v>1.1519999999999999</v>
      </c>
      <c r="E28" s="7"/>
      <c r="F28" s="22">
        <v>16</v>
      </c>
      <c r="G28" s="22">
        <f t="shared" si="5"/>
        <v>0.192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 ht="15" customHeight="1">
      <c r="A29" s="147" t="s">
        <v>133</v>
      </c>
      <c r="B29" s="205">
        <v>96</v>
      </c>
      <c r="C29" s="200">
        <v>46</v>
      </c>
      <c r="D29" s="22">
        <f t="shared" si="0"/>
        <v>4.4160000000000004</v>
      </c>
      <c r="E29" s="7"/>
      <c r="F29" s="22">
        <v>193</v>
      </c>
      <c r="G29" s="22">
        <f t="shared" si="5"/>
        <v>8.8780000000000001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28</v>
      </c>
      <c r="B30" s="205">
        <v>96</v>
      </c>
      <c r="C30" s="200">
        <v>13</v>
      </c>
      <c r="D30" s="22">
        <f t="shared" si="0"/>
        <v>1.248</v>
      </c>
      <c r="E30" s="7"/>
      <c r="F30" s="22">
        <v>16</v>
      </c>
      <c r="G30" s="22">
        <f t="shared" si="5"/>
        <v>0.20799999999999999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208</v>
      </c>
      <c r="B31" s="205">
        <v>96</v>
      </c>
      <c r="C31" s="200">
        <v>14</v>
      </c>
      <c r="D31" s="22">
        <f t="shared" si="0"/>
        <v>1.3440000000000001</v>
      </c>
      <c r="E31" s="7"/>
      <c r="F31" s="22">
        <v>162</v>
      </c>
      <c r="G31" s="22">
        <f t="shared" si="5"/>
        <v>2.2679999999999998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35" customFormat="1" ht="15" customHeight="1">
      <c r="A32" s="147" t="s">
        <v>19</v>
      </c>
      <c r="B32" s="205">
        <v>96</v>
      </c>
      <c r="C32" s="200">
        <v>3</v>
      </c>
      <c r="D32" s="22">
        <f t="shared" si="0"/>
        <v>0.28799999999999998</v>
      </c>
      <c r="E32" s="7"/>
      <c r="F32" s="22">
        <v>16</v>
      </c>
      <c r="G32" s="22">
        <f t="shared" si="5"/>
        <v>4.8000000000000001E-2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25</v>
      </c>
      <c r="B33" s="205">
        <v>96</v>
      </c>
      <c r="C33" s="200">
        <v>3</v>
      </c>
      <c r="D33" s="22">
        <f t="shared" si="0"/>
        <v>0.28799999999999998</v>
      </c>
      <c r="E33" s="7"/>
      <c r="F33" s="22">
        <v>117</v>
      </c>
      <c r="G33" s="22">
        <f t="shared" si="5"/>
        <v>0.35099999999999998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s="103" customFormat="1">
      <c r="A34" s="90" t="s">
        <v>87</v>
      </c>
      <c r="B34" s="205">
        <v>96</v>
      </c>
      <c r="C34" s="202"/>
      <c r="D34" s="102"/>
      <c r="E34" s="101">
        <v>175</v>
      </c>
      <c r="F34" s="101"/>
      <c r="G34" s="102">
        <f>SUM(G35:G41)</f>
        <v>38.901399999999995</v>
      </c>
      <c r="H34" s="102">
        <v>12.3</v>
      </c>
      <c r="I34" s="102">
        <v>29.5</v>
      </c>
      <c r="J34" s="101">
        <v>2.2599999999999998</v>
      </c>
      <c r="K34" s="102">
        <v>383</v>
      </c>
      <c r="L34" s="102">
        <v>0.62</v>
      </c>
      <c r="M34" s="102">
        <v>42.82</v>
      </c>
      <c r="N34" s="102"/>
      <c r="O34" s="102">
        <v>2.4700000000000002</v>
      </c>
      <c r="P34" s="102">
        <v>55.38</v>
      </c>
      <c r="Q34" s="102">
        <v>433.59</v>
      </c>
      <c r="R34" s="102">
        <v>86.47</v>
      </c>
      <c r="S34" s="102">
        <v>6.79</v>
      </c>
    </row>
    <row r="35" spans="1:19" s="35" customFormat="1" ht="15" customHeight="1">
      <c r="A35" s="147" t="s">
        <v>29</v>
      </c>
      <c r="B35" s="205">
        <v>96</v>
      </c>
      <c r="C35" s="200">
        <v>93</v>
      </c>
      <c r="D35" s="22">
        <f t="shared" si="0"/>
        <v>8.9280000000000008</v>
      </c>
      <c r="E35" s="7"/>
      <c r="F35" s="22">
        <v>370</v>
      </c>
      <c r="G35" s="22">
        <f>C35*F35/1000</f>
        <v>34.409999999999997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103" customFormat="1" ht="15" customHeight="1">
      <c r="A36" s="147" t="s">
        <v>36</v>
      </c>
      <c r="B36" s="205">
        <v>96</v>
      </c>
      <c r="C36" s="200">
        <v>12</v>
      </c>
      <c r="D36" s="22">
        <f t="shared" si="0"/>
        <v>1.1519999999999999</v>
      </c>
      <c r="E36" s="7"/>
      <c r="F36" s="22">
        <v>23.8</v>
      </c>
      <c r="G36" s="22">
        <f t="shared" ref="G36:G41" si="6">C36*F36/1000</f>
        <v>0.28560000000000002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s="35" customFormat="1" ht="15" customHeight="1">
      <c r="A37" s="147" t="s">
        <v>114</v>
      </c>
      <c r="B37" s="205">
        <v>96</v>
      </c>
      <c r="C37" s="200">
        <v>167</v>
      </c>
      <c r="D37" s="22">
        <f t="shared" si="0"/>
        <v>16.032</v>
      </c>
      <c r="E37" s="7"/>
      <c r="F37" s="22">
        <v>16.600000000000001</v>
      </c>
      <c r="G37" s="22">
        <f t="shared" si="6"/>
        <v>2.7722000000000002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205">
        <v>96</v>
      </c>
      <c r="C38" s="200">
        <v>27</v>
      </c>
      <c r="D38" s="22">
        <f t="shared" si="0"/>
        <v>2.5920000000000001</v>
      </c>
      <c r="E38" s="7"/>
      <c r="F38" s="22">
        <v>16</v>
      </c>
      <c r="G38" s="22">
        <f t="shared" si="6"/>
        <v>0.432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s="35" customFormat="1" ht="15" customHeight="1">
      <c r="A39" s="147" t="s">
        <v>75</v>
      </c>
      <c r="B39" s="205">
        <v>96</v>
      </c>
      <c r="C39" s="200">
        <v>6</v>
      </c>
      <c r="D39" s="22">
        <f t="shared" si="0"/>
        <v>0.57599999999999996</v>
      </c>
      <c r="E39" s="7"/>
      <c r="F39" s="22">
        <v>44.6</v>
      </c>
      <c r="G39" s="22">
        <f t="shared" si="6"/>
        <v>0.2676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19</v>
      </c>
      <c r="B40" s="205">
        <v>96</v>
      </c>
      <c r="C40" s="200">
        <v>2</v>
      </c>
      <c r="D40" s="22">
        <f t="shared" si="0"/>
        <v>0.192</v>
      </c>
      <c r="E40" s="7"/>
      <c r="F40" s="22">
        <v>16</v>
      </c>
      <c r="G40" s="22">
        <f t="shared" si="6"/>
        <v>3.2000000000000001E-2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s="35" customFormat="1" ht="15" customHeight="1">
      <c r="A41" s="85" t="s">
        <v>25</v>
      </c>
      <c r="B41" s="205">
        <v>96</v>
      </c>
      <c r="C41" s="198">
        <v>6</v>
      </c>
      <c r="D41" s="22">
        <f t="shared" si="0"/>
        <v>0.57599999999999996</v>
      </c>
      <c r="E41" s="6"/>
      <c r="F41" s="8">
        <v>117</v>
      </c>
      <c r="G41" s="22">
        <f t="shared" si="6"/>
        <v>0.70199999999999996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</row>
    <row r="42" spans="1:19" s="103" customFormat="1" ht="17.25" customHeight="1">
      <c r="A42" s="97" t="s">
        <v>204</v>
      </c>
      <c r="B42" s="205">
        <v>96</v>
      </c>
      <c r="C42" s="108"/>
      <c r="D42" s="102"/>
      <c r="E42" s="101">
        <v>200</v>
      </c>
      <c r="F42" s="101"/>
      <c r="G42" s="102">
        <f>SUM(G43:G45)</f>
        <v>6.5235000000000003</v>
      </c>
      <c r="H42" s="101">
        <v>1.6</v>
      </c>
      <c r="I42" s="101">
        <v>0</v>
      </c>
      <c r="J42" s="101">
        <v>28.4</v>
      </c>
      <c r="K42" s="101">
        <v>120</v>
      </c>
      <c r="L42" s="101">
        <v>0.04</v>
      </c>
      <c r="M42" s="101">
        <v>4.5</v>
      </c>
      <c r="N42" s="101"/>
      <c r="O42" s="101"/>
      <c r="P42" s="101">
        <v>76.900000000000006</v>
      </c>
      <c r="Q42" s="101">
        <v>32</v>
      </c>
      <c r="R42" s="101">
        <v>31.7</v>
      </c>
      <c r="S42" s="101">
        <v>4.96</v>
      </c>
    </row>
    <row r="43" spans="1:19" ht="15" customHeight="1">
      <c r="A43" s="11" t="s">
        <v>205</v>
      </c>
      <c r="B43" s="205">
        <v>96</v>
      </c>
      <c r="C43" s="12">
        <v>45</v>
      </c>
      <c r="D43" s="22">
        <f t="shared" si="0"/>
        <v>4.32</v>
      </c>
      <c r="E43" s="7"/>
      <c r="F43" s="22">
        <v>106.4</v>
      </c>
      <c r="G43" s="22">
        <f>C43*F43/1000</f>
        <v>4.7880000000000003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1" t="s">
        <v>22</v>
      </c>
      <c r="B44" s="205">
        <v>96</v>
      </c>
      <c r="C44" s="12">
        <v>30</v>
      </c>
      <c r="D44" s="22">
        <f t="shared" si="0"/>
        <v>2.88</v>
      </c>
      <c r="E44" s="7"/>
      <c r="F44" s="22">
        <v>50</v>
      </c>
      <c r="G44" s="22">
        <f t="shared" ref="G44:G45" si="7">C44*F44/1000</f>
        <v>1.5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0" t="s">
        <v>34</v>
      </c>
      <c r="B45" s="205">
        <v>96</v>
      </c>
      <c r="C45" s="9">
        <v>1</v>
      </c>
      <c r="D45" s="8">
        <f t="shared" si="0"/>
        <v>9.6000000000000002E-2</v>
      </c>
      <c r="E45" s="6"/>
      <c r="F45" s="6">
        <v>235.5</v>
      </c>
      <c r="G45" s="8">
        <f t="shared" si="7"/>
        <v>0.23549999999999999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19" s="103" customFormat="1" ht="15" customHeight="1">
      <c r="A46" s="97" t="s">
        <v>44</v>
      </c>
      <c r="B46" s="205">
        <v>96</v>
      </c>
      <c r="C46" s="99"/>
      <c r="D46" s="102"/>
      <c r="E46" s="101">
        <v>48</v>
      </c>
      <c r="F46" s="101"/>
      <c r="G46" s="102">
        <f>SUM(G47)</f>
        <v>1.968</v>
      </c>
      <c r="H46" s="34">
        <v>8.4600000000000009</v>
      </c>
      <c r="I46" s="34">
        <v>2.5099999999999998</v>
      </c>
      <c r="J46" s="34">
        <v>44.33</v>
      </c>
      <c r="K46" s="34">
        <v>186</v>
      </c>
      <c r="L46" s="112">
        <v>0.04</v>
      </c>
      <c r="M46" s="112"/>
      <c r="N46" s="112"/>
      <c r="O46" s="112">
        <v>0.36</v>
      </c>
      <c r="P46" s="112">
        <v>9.1999999999999993</v>
      </c>
      <c r="Q46" s="112">
        <v>42.4</v>
      </c>
      <c r="R46" s="112">
        <v>10</v>
      </c>
      <c r="S46" s="112">
        <v>1.24</v>
      </c>
    </row>
    <row r="47" spans="1:19" s="103" customFormat="1" ht="15" customHeight="1">
      <c r="A47" s="10" t="s">
        <v>44</v>
      </c>
      <c r="B47" s="205">
        <v>96</v>
      </c>
      <c r="C47" s="9">
        <v>48</v>
      </c>
      <c r="D47" s="8">
        <f t="shared" si="0"/>
        <v>4.6079999999999997</v>
      </c>
      <c r="E47" s="6"/>
      <c r="F47" s="22">
        <v>41</v>
      </c>
      <c r="G47" s="22">
        <f>C47*F47/1000</f>
        <v>1.968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ht="15" customHeight="1">
      <c r="A48" s="27"/>
      <c r="B48" s="41"/>
      <c r="C48" s="66"/>
      <c r="D48" s="67"/>
      <c r="E48" s="30"/>
      <c r="F48" s="30"/>
      <c r="G48" s="30"/>
      <c r="H48" s="15">
        <f>SUM(H25:H47)</f>
        <v>32.400000000000006</v>
      </c>
      <c r="I48" s="15">
        <f>SUM(I25:I47)</f>
        <v>37.97</v>
      </c>
      <c r="J48" s="15">
        <f>SUM(J25:J47)</f>
        <v>98.15</v>
      </c>
      <c r="K48" s="15">
        <f>SUM(K25:K47)</f>
        <v>864</v>
      </c>
      <c r="L48" s="15">
        <f t="shared" ref="L48:S48" si="8">SUM(L25:L47)</f>
        <v>0.78</v>
      </c>
      <c r="M48" s="15">
        <f t="shared" si="8"/>
        <v>57.95</v>
      </c>
      <c r="N48" s="15">
        <f t="shared" si="8"/>
        <v>0</v>
      </c>
      <c r="O48" s="15">
        <f t="shared" si="8"/>
        <v>5.2600000000000007</v>
      </c>
      <c r="P48" s="15">
        <f t="shared" si="8"/>
        <v>184.73</v>
      </c>
      <c r="Q48" s="15">
        <f t="shared" si="8"/>
        <v>696.2399999999999</v>
      </c>
      <c r="R48" s="15">
        <f t="shared" si="8"/>
        <v>155.66999999999999</v>
      </c>
      <c r="S48" s="15">
        <f t="shared" si="8"/>
        <v>13.82</v>
      </c>
    </row>
    <row r="49" spans="1:19" s="103" customFormat="1" ht="15" customHeight="1">
      <c r="A49" s="125" t="s">
        <v>13</v>
      </c>
      <c r="B49" s="126">
        <v>96</v>
      </c>
      <c r="C49" s="127"/>
      <c r="D49" s="128"/>
      <c r="E49" s="129"/>
      <c r="F49" s="129"/>
      <c r="G49" s="129"/>
      <c r="H49" s="130"/>
      <c r="I49" s="130"/>
      <c r="J49" s="130"/>
      <c r="K49" s="131"/>
      <c r="L49" s="131"/>
      <c r="M49" s="131"/>
      <c r="N49" s="131"/>
      <c r="O49" s="131"/>
      <c r="P49" s="131"/>
      <c r="Q49" s="131"/>
      <c r="R49" s="131"/>
      <c r="S49" s="131"/>
    </row>
    <row r="50" spans="1:19" s="103" customFormat="1" ht="15" customHeight="1">
      <c r="A50" s="90" t="s">
        <v>85</v>
      </c>
      <c r="B50" s="98">
        <v>96</v>
      </c>
      <c r="C50" s="108"/>
      <c r="D50" s="102"/>
      <c r="E50" s="101">
        <v>150</v>
      </c>
      <c r="F50" s="101"/>
      <c r="G50" s="102">
        <f>SUM(G51)</f>
        <v>14.25</v>
      </c>
      <c r="H50" s="102">
        <v>3</v>
      </c>
      <c r="I50" s="102">
        <v>0.4</v>
      </c>
      <c r="J50" s="102">
        <v>43.6</v>
      </c>
      <c r="K50" s="102">
        <v>141.75</v>
      </c>
      <c r="L50" s="102" t="s">
        <v>248</v>
      </c>
      <c r="M50" s="102">
        <v>7.5</v>
      </c>
      <c r="N50" s="102"/>
      <c r="O50" s="102">
        <v>0.3</v>
      </c>
      <c r="P50" s="102">
        <v>6</v>
      </c>
      <c r="Q50" s="102">
        <v>21</v>
      </c>
      <c r="R50" s="102">
        <v>31.5</v>
      </c>
      <c r="S50" s="102">
        <v>0.45</v>
      </c>
    </row>
    <row r="51" spans="1:19" s="103" customFormat="1" ht="15" customHeight="1">
      <c r="A51" s="85" t="s">
        <v>85</v>
      </c>
      <c r="B51" s="98">
        <v>96</v>
      </c>
      <c r="C51" s="9">
        <v>150</v>
      </c>
      <c r="D51" s="8">
        <f t="shared" ref="D51" si="9">B51*C51/1000</f>
        <v>14.4</v>
      </c>
      <c r="E51" s="6"/>
      <c r="F51" s="22">
        <v>95</v>
      </c>
      <c r="G51" s="22">
        <f>C51*F51/1000</f>
        <v>14.25</v>
      </c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</row>
    <row r="52" spans="1:19" ht="15" customHeight="1">
      <c r="A52" s="97" t="s">
        <v>88</v>
      </c>
      <c r="B52" s="98">
        <v>96</v>
      </c>
      <c r="C52" s="108"/>
      <c r="D52" s="102"/>
      <c r="E52" s="101">
        <v>200</v>
      </c>
      <c r="F52" s="101"/>
      <c r="G52" s="102">
        <f>SUM(G53)</f>
        <v>14.257269999999998</v>
      </c>
      <c r="H52" s="102">
        <v>1.53</v>
      </c>
      <c r="I52" s="102">
        <v>0.34</v>
      </c>
      <c r="J52" s="102">
        <v>13.77</v>
      </c>
      <c r="K52" s="102">
        <v>61.2</v>
      </c>
      <c r="L52" s="95">
        <v>0.08</v>
      </c>
      <c r="M52" s="95">
        <v>2.6</v>
      </c>
      <c r="N52" s="95">
        <v>40</v>
      </c>
      <c r="O52" s="95"/>
      <c r="P52" s="95">
        <v>240</v>
      </c>
      <c r="Q52" s="95">
        <v>180</v>
      </c>
      <c r="R52" s="95">
        <v>28</v>
      </c>
      <c r="S52" s="95">
        <v>0.2</v>
      </c>
    </row>
    <row r="53" spans="1:19" ht="15" customHeight="1">
      <c r="A53" s="10" t="s">
        <v>89</v>
      </c>
      <c r="B53" s="98">
        <v>96</v>
      </c>
      <c r="C53" s="9">
        <v>211</v>
      </c>
      <c r="D53" s="8">
        <f t="shared" si="0"/>
        <v>20.256</v>
      </c>
      <c r="E53" s="6"/>
      <c r="F53" s="22">
        <v>67.569999999999993</v>
      </c>
      <c r="G53" s="22">
        <f>C53*F53/1000</f>
        <v>14.257269999999998</v>
      </c>
      <c r="H53" s="8"/>
      <c r="I53" s="8"/>
      <c r="J53" s="8"/>
      <c r="K53" s="8"/>
      <c r="L53" s="8"/>
      <c r="M53" s="8"/>
      <c r="N53" s="8"/>
      <c r="O53" s="8"/>
      <c r="P53" s="8"/>
      <c r="Q53" s="8"/>
      <c r="R53" s="8"/>
      <c r="S53" s="8"/>
    </row>
    <row r="54" spans="1:19" ht="15" customHeight="1">
      <c r="A54" s="42"/>
      <c r="B54" s="29"/>
      <c r="C54" s="29"/>
      <c r="D54" s="29"/>
      <c r="E54" s="29"/>
      <c r="F54" s="29"/>
      <c r="G54" s="29"/>
      <c r="H54" s="15">
        <f t="shared" ref="H54:S54" si="10">SUM(H50:H52)</f>
        <v>4.53</v>
      </c>
      <c r="I54" s="15">
        <f t="shared" si="10"/>
        <v>0.74</v>
      </c>
      <c r="J54" s="15">
        <f t="shared" si="10"/>
        <v>57.370000000000005</v>
      </c>
      <c r="K54" s="15">
        <f t="shared" si="10"/>
        <v>202.95</v>
      </c>
      <c r="L54" s="15">
        <f t="shared" si="10"/>
        <v>0.08</v>
      </c>
      <c r="M54" s="15">
        <f t="shared" si="10"/>
        <v>10.1</v>
      </c>
      <c r="N54" s="15">
        <f t="shared" si="10"/>
        <v>40</v>
      </c>
      <c r="O54" s="15">
        <f t="shared" si="10"/>
        <v>0.3</v>
      </c>
      <c r="P54" s="15">
        <f t="shared" si="10"/>
        <v>246</v>
      </c>
      <c r="Q54" s="15">
        <f t="shared" si="10"/>
        <v>201</v>
      </c>
      <c r="R54" s="15">
        <f t="shared" si="10"/>
        <v>59.5</v>
      </c>
      <c r="S54" s="15">
        <f t="shared" si="10"/>
        <v>0.65</v>
      </c>
    </row>
    <row r="55" spans="1:19" ht="30.75" customHeight="1">
      <c r="A55" s="56"/>
      <c r="B55" s="56"/>
      <c r="C55" s="56"/>
      <c r="D55" s="56"/>
      <c r="E55" s="56"/>
      <c r="F55" s="208" t="s">
        <v>46</v>
      </c>
      <c r="G55" s="49">
        <f>E57*E58</f>
        <v>11795.90496</v>
      </c>
      <c r="H55" s="153">
        <f t="shared" ref="H55:S55" si="11">H19+H48+H54</f>
        <v>56.070000000000007</v>
      </c>
      <c r="I55" s="153">
        <f t="shared" si="11"/>
        <v>50.54</v>
      </c>
      <c r="J55" s="153">
        <f t="shared" si="11"/>
        <v>282.56</v>
      </c>
      <c r="K55" s="153">
        <f t="shared" si="11"/>
        <v>1721.25</v>
      </c>
      <c r="L55" s="153">
        <f t="shared" si="11"/>
        <v>1.07</v>
      </c>
      <c r="M55" s="153">
        <f t="shared" si="11"/>
        <v>148.04999999999998</v>
      </c>
      <c r="N55" s="153">
        <f t="shared" si="11"/>
        <v>40</v>
      </c>
      <c r="O55" s="153">
        <f t="shared" si="11"/>
        <v>8.1900000000000013</v>
      </c>
      <c r="P55" s="153">
        <f t="shared" si="11"/>
        <v>474.43</v>
      </c>
      <c r="Q55" s="153">
        <f t="shared" si="11"/>
        <v>1091.1599999999999</v>
      </c>
      <c r="R55" s="153">
        <f t="shared" si="11"/>
        <v>330.63</v>
      </c>
      <c r="S55" s="153">
        <f t="shared" si="11"/>
        <v>18.5</v>
      </c>
    </row>
    <row r="56" spans="1:19" ht="33" customHeight="1"/>
    <row r="57" spans="1:19" ht="15" customHeight="1">
      <c r="A57" s="2" t="s">
        <v>47</v>
      </c>
      <c r="E57" s="175">
        <v>96</v>
      </c>
      <c r="F57" s="2" t="s">
        <v>48</v>
      </c>
    </row>
    <row r="58" spans="1:19" ht="49.5" customHeight="1">
      <c r="A58" s="2" t="s">
        <v>49</v>
      </c>
      <c r="E58" s="174">
        <f>SUM(G9+G15+G17+G21+G25+G34+G42+G50+G46+G52)</f>
        <v>122.87401</v>
      </c>
      <c r="F58" s="2" t="s">
        <v>50</v>
      </c>
    </row>
    <row r="60" spans="1:19">
      <c r="A60" s="2" t="s">
        <v>262</v>
      </c>
      <c r="B60" s="3" t="s">
        <v>292</v>
      </c>
      <c r="E60" s="2" t="s">
        <v>51</v>
      </c>
      <c r="H60" s="3"/>
      <c r="I60" s="2" t="s">
        <v>52</v>
      </c>
    </row>
    <row r="64" spans="1:1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5" orientation="portrait" r:id="rId1"/>
</worksheet>
</file>

<file path=xl/worksheets/sheet29.xml><?xml version="1.0" encoding="utf-8"?>
<worksheet xmlns="http://schemas.openxmlformats.org/spreadsheetml/2006/main" xmlns:r="http://schemas.openxmlformats.org/officeDocument/2006/relationships">
  <dimension ref="A1:S62"/>
  <sheetViews>
    <sheetView view="pageBreakPreview" zoomScale="80" zoomScaleNormal="110" zoomScaleSheetLayoutView="80" workbookViewId="0">
      <selection activeCell="U25" sqref="U25"/>
    </sheetView>
  </sheetViews>
  <sheetFormatPr defaultColWidth="8.85546875" defaultRowHeight="12.75"/>
  <cols>
    <col min="1" max="1" width="28.28515625" style="2" customWidth="1"/>
    <col min="2" max="2" width="11.5703125" style="2" customWidth="1"/>
    <col min="3" max="6" width="9.7109375" style="2" customWidth="1"/>
    <col min="7" max="7" width="12" style="2" customWidth="1"/>
    <col min="8" max="11" width="9.7109375" style="2" customWidth="1"/>
    <col min="12" max="16384" width="8.85546875" style="2"/>
  </cols>
  <sheetData>
    <row r="1" spans="1:19" ht="28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23.2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 ht="23.25" customHeight="1">
      <c r="E6" s="2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3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44.25" customHeight="1">
      <c r="A9" s="90" t="s">
        <v>203</v>
      </c>
      <c r="B9" s="98">
        <v>155</v>
      </c>
      <c r="C9" s="199"/>
      <c r="D9" s="101"/>
      <c r="E9" s="101" t="s">
        <v>157</v>
      </c>
      <c r="F9" s="101"/>
      <c r="G9" s="102">
        <f>SUM(G10:G14)</f>
        <v>15.3087</v>
      </c>
      <c r="H9" s="102">
        <v>9.09</v>
      </c>
      <c r="I9" s="102">
        <v>12.99</v>
      </c>
      <c r="J9" s="102">
        <v>35.18</v>
      </c>
      <c r="K9" s="102">
        <v>295</v>
      </c>
      <c r="L9" s="102">
        <v>0.16</v>
      </c>
      <c r="M9" s="102"/>
      <c r="N9" s="102"/>
      <c r="O9" s="102">
        <v>1.8</v>
      </c>
      <c r="P9" s="102">
        <v>24</v>
      </c>
      <c r="Q9" s="102">
        <v>144</v>
      </c>
      <c r="R9" s="102">
        <v>98</v>
      </c>
      <c r="S9" s="102">
        <v>3.2</v>
      </c>
    </row>
    <row r="10" spans="1:19" ht="15" customHeight="1">
      <c r="A10" s="147" t="s">
        <v>58</v>
      </c>
      <c r="B10" s="98">
        <v>155</v>
      </c>
      <c r="C10" s="200">
        <v>100</v>
      </c>
      <c r="D10" s="22">
        <f>B10*C10/1000</f>
        <v>15.5</v>
      </c>
      <c r="E10" s="7"/>
      <c r="F10" s="22">
        <v>67.569999999999993</v>
      </c>
      <c r="G10" s="22">
        <f>C10*F10/1000</f>
        <v>6.7569999999999988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155</v>
      </c>
      <c r="C11" s="200">
        <v>10</v>
      </c>
      <c r="D11" s="22">
        <f t="shared" ref="D11:D49" si="0">B11*C11/1000</f>
        <v>1.55</v>
      </c>
      <c r="E11" s="7"/>
      <c r="F11" s="22">
        <v>606.97</v>
      </c>
      <c r="G11" s="22">
        <f t="shared" ref="G11:G14" si="1">C11*F11/1000</f>
        <v>6.069700000000001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155</v>
      </c>
      <c r="C12" s="200">
        <v>6</v>
      </c>
      <c r="D12" s="22">
        <f t="shared" si="0"/>
        <v>0.93</v>
      </c>
      <c r="E12" s="7"/>
      <c r="F12" s="22">
        <v>50</v>
      </c>
      <c r="G12" s="22">
        <f t="shared" si="1"/>
        <v>0.3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142</v>
      </c>
      <c r="B13" s="98">
        <v>155</v>
      </c>
      <c r="C13" s="200">
        <v>50</v>
      </c>
      <c r="D13" s="22">
        <f t="shared" si="0"/>
        <v>7.75</v>
      </c>
      <c r="E13" s="7"/>
      <c r="F13" s="22">
        <v>43</v>
      </c>
      <c r="G13" s="22">
        <f t="shared" si="1"/>
        <v>2.15</v>
      </c>
      <c r="H13" s="7"/>
      <c r="I13" s="7"/>
      <c r="J13" s="7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155</v>
      </c>
      <c r="C14" s="200">
        <v>2</v>
      </c>
      <c r="D14" s="22">
        <f t="shared" si="0"/>
        <v>0.31</v>
      </c>
      <c r="E14" s="7"/>
      <c r="F14" s="22">
        <v>16</v>
      </c>
      <c r="G14" s="22">
        <f t="shared" si="1"/>
        <v>3.2000000000000001E-2</v>
      </c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 ht="15" customHeight="1">
      <c r="A15" s="90" t="s">
        <v>60</v>
      </c>
      <c r="B15" s="98">
        <v>155</v>
      </c>
      <c r="C15" s="108"/>
      <c r="D15" s="102"/>
      <c r="E15" s="101">
        <v>200</v>
      </c>
      <c r="F15" s="101"/>
      <c r="G15" s="102">
        <f>SUM(G16:G16)</f>
        <v>2.72</v>
      </c>
      <c r="H15" s="112">
        <v>0.66</v>
      </c>
      <c r="I15" s="112">
        <v>0.26</v>
      </c>
      <c r="J15" s="112">
        <v>69.14</v>
      </c>
      <c r="K15" s="112">
        <v>200</v>
      </c>
      <c r="L15" s="112"/>
      <c r="M15" s="112">
        <v>80</v>
      </c>
      <c r="N15" s="112"/>
      <c r="O15" s="112">
        <v>0.18</v>
      </c>
      <c r="P15" s="112">
        <v>8.1999999999999993</v>
      </c>
      <c r="Q15" s="112">
        <v>6.42</v>
      </c>
      <c r="R15" s="112">
        <v>0.96</v>
      </c>
      <c r="S15" s="112">
        <v>0.28000000000000003</v>
      </c>
    </row>
    <row r="16" spans="1:19" ht="15" customHeight="1">
      <c r="A16" s="147" t="s">
        <v>60</v>
      </c>
      <c r="B16" s="98">
        <v>155</v>
      </c>
      <c r="C16" s="12">
        <v>32</v>
      </c>
      <c r="D16" s="22">
        <f t="shared" si="0"/>
        <v>4.96</v>
      </c>
      <c r="E16" s="7"/>
      <c r="F16" s="22">
        <v>85</v>
      </c>
      <c r="G16" s="22">
        <f>C16*F16/1000</f>
        <v>2.72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s="103" customFormat="1" ht="15" customHeight="1">
      <c r="A17" s="90" t="s">
        <v>143</v>
      </c>
      <c r="B17" s="98">
        <v>155</v>
      </c>
      <c r="C17" s="108"/>
      <c r="D17" s="102"/>
      <c r="E17" s="101">
        <v>120</v>
      </c>
      <c r="F17" s="101"/>
      <c r="G17" s="102">
        <f>SUM(G18)</f>
        <v>4.92</v>
      </c>
      <c r="H17" s="101">
        <v>12.18</v>
      </c>
      <c r="I17" s="101">
        <v>3.17</v>
      </c>
      <c r="J17" s="101">
        <v>28.5</v>
      </c>
      <c r="K17" s="102">
        <v>233.8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85" t="s">
        <v>143</v>
      </c>
      <c r="B18" s="98">
        <v>155</v>
      </c>
      <c r="C18" s="9">
        <v>120</v>
      </c>
      <c r="D18" s="8">
        <f t="shared" si="0"/>
        <v>18.600000000000001</v>
      </c>
      <c r="E18" s="6"/>
      <c r="F18" s="8">
        <v>41</v>
      </c>
      <c r="G18" s="22">
        <f>C18*F18/1000</f>
        <v>4.92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ht="25.5" customHeight="1">
      <c r="A19" s="27"/>
      <c r="B19" s="41"/>
      <c r="C19" s="28"/>
      <c r="D19" s="67"/>
      <c r="E19" s="30"/>
      <c r="F19" s="30"/>
      <c r="G19" s="30"/>
      <c r="H19" s="15">
        <f t="shared" ref="H19:S19" si="2">SUM(H9:H18)</f>
        <v>21.93</v>
      </c>
      <c r="I19" s="15">
        <f t="shared" si="2"/>
        <v>16.420000000000002</v>
      </c>
      <c r="J19" s="15">
        <f t="shared" si="2"/>
        <v>132.82</v>
      </c>
      <c r="K19" s="15">
        <f t="shared" si="2"/>
        <v>728.8</v>
      </c>
      <c r="L19" s="15">
        <f t="shared" si="2"/>
        <v>0.21000000000000002</v>
      </c>
      <c r="M19" s="15">
        <f t="shared" si="2"/>
        <v>80</v>
      </c>
      <c r="N19" s="15">
        <f t="shared" si="2"/>
        <v>0</v>
      </c>
      <c r="O19" s="15">
        <f t="shared" si="2"/>
        <v>2.63</v>
      </c>
      <c r="P19" s="15">
        <f t="shared" si="2"/>
        <v>43.7</v>
      </c>
      <c r="Q19" s="15">
        <f t="shared" si="2"/>
        <v>193.92</v>
      </c>
      <c r="R19" s="15">
        <f t="shared" si="2"/>
        <v>115.46</v>
      </c>
      <c r="S19" s="15">
        <f t="shared" si="2"/>
        <v>4.03</v>
      </c>
    </row>
    <row r="20" spans="1:19" s="124" customFormat="1" ht="26.25" customHeight="1">
      <c r="A20" s="141" t="s">
        <v>12</v>
      </c>
      <c r="B20" s="137">
        <v>155</v>
      </c>
      <c r="C20" s="149"/>
      <c r="D20" s="150"/>
      <c r="E20" s="142"/>
      <c r="F20" s="142"/>
      <c r="G20" s="142"/>
      <c r="H20" s="151"/>
      <c r="I20" s="151"/>
      <c r="J20" s="151"/>
      <c r="K20" s="152"/>
      <c r="L20" s="152"/>
      <c r="M20" s="152"/>
      <c r="N20" s="152"/>
      <c r="O20" s="152"/>
      <c r="P20" s="152"/>
      <c r="Q20" s="152"/>
      <c r="R20" s="152"/>
      <c r="S20" s="152"/>
    </row>
    <row r="21" spans="1:19" s="124" customFormat="1" ht="20.25" customHeight="1">
      <c r="A21" s="97" t="s">
        <v>86</v>
      </c>
      <c r="B21" s="98">
        <v>155</v>
      </c>
      <c r="C21" s="108"/>
      <c r="D21" s="102"/>
      <c r="E21" s="101" t="s">
        <v>121</v>
      </c>
      <c r="F21" s="101"/>
      <c r="G21" s="102">
        <f>SUM(G22:G24)</f>
        <v>12.576040000000003</v>
      </c>
      <c r="H21" s="101">
        <v>4.95</v>
      </c>
      <c r="I21" s="101">
        <v>7.9</v>
      </c>
      <c r="J21" s="101">
        <v>1.5</v>
      </c>
      <c r="K21" s="102">
        <v>97.1</v>
      </c>
      <c r="L21" s="102">
        <v>0.03</v>
      </c>
      <c r="M21" s="102">
        <v>70</v>
      </c>
      <c r="N21" s="102">
        <v>2.5</v>
      </c>
      <c r="O21" s="102"/>
      <c r="P21" s="102">
        <v>21.2</v>
      </c>
      <c r="Q21" s="102">
        <v>81.7</v>
      </c>
      <c r="R21" s="102">
        <v>10.3</v>
      </c>
      <c r="S21" s="102">
        <v>0.41</v>
      </c>
    </row>
    <row r="22" spans="1:19" s="124" customFormat="1">
      <c r="A22" s="11" t="s">
        <v>202</v>
      </c>
      <c r="B22" s="98">
        <v>155</v>
      </c>
      <c r="C22" s="12">
        <v>52</v>
      </c>
      <c r="D22" s="22">
        <f t="shared" ref="D22:D24" si="3">B22*C22/1000</f>
        <v>8.06</v>
      </c>
      <c r="E22" s="7"/>
      <c r="F22" s="22">
        <v>219.52</v>
      </c>
      <c r="G22" s="22">
        <f>C22*F22/1000</f>
        <v>11.415040000000001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s="124" customFormat="1">
      <c r="A23" s="11" t="s">
        <v>25</v>
      </c>
      <c r="B23" s="98">
        <v>155</v>
      </c>
      <c r="C23" s="12">
        <v>5</v>
      </c>
      <c r="D23" s="22">
        <f t="shared" si="3"/>
        <v>0.77500000000000002</v>
      </c>
      <c r="E23" s="7"/>
      <c r="F23" s="22">
        <v>117</v>
      </c>
      <c r="G23" s="22">
        <f t="shared" ref="G23:G24" si="4">C23*F23/1000</f>
        <v>0.58499999999999996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s="124" customFormat="1">
      <c r="A24" s="10" t="s">
        <v>36</v>
      </c>
      <c r="B24" s="98">
        <v>155</v>
      </c>
      <c r="C24" s="9">
        <v>24</v>
      </c>
      <c r="D24" s="8">
        <f t="shared" si="3"/>
        <v>3.72</v>
      </c>
      <c r="E24" s="6"/>
      <c r="F24" s="22">
        <v>24</v>
      </c>
      <c r="G24" s="22">
        <f t="shared" si="4"/>
        <v>0.57599999999999996</v>
      </c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</row>
    <row r="25" spans="1:19" s="103" customFormat="1" ht="33" customHeight="1">
      <c r="A25" s="90" t="s">
        <v>206</v>
      </c>
      <c r="B25" s="98">
        <v>155</v>
      </c>
      <c r="C25" s="202"/>
      <c r="D25" s="102"/>
      <c r="E25" s="101" t="s">
        <v>62</v>
      </c>
      <c r="F25" s="101"/>
      <c r="G25" s="102">
        <f>SUM(G26:G33)</f>
        <v>13.022000000000002</v>
      </c>
      <c r="H25" s="101">
        <v>10.039999999999999</v>
      </c>
      <c r="I25" s="101">
        <v>5.96</v>
      </c>
      <c r="J25" s="101">
        <v>23.16</v>
      </c>
      <c r="K25" s="101">
        <v>175</v>
      </c>
      <c r="L25" s="101">
        <v>0.08</v>
      </c>
      <c r="M25" s="101">
        <v>10.63</v>
      </c>
      <c r="N25" s="101"/>
      <c r="O25" s="101">
        <v>2.4300000000000002</v>
      </c>
      <c r="P25" s="101">
        <v>43.25</v>
      </c>
      <c r="Q25" s="101">
        <v>188.25</v>
      </c>
      <c r="R25" s="101">
        <v>27.5</v>
      </c>
      <c r="S25" s="101">
        <v>0.83</v>
      </c>
    </row>
    <row r="26" spans="1:19" ht="15" customHeight="1">
      <c r="A26" s="147" t="s">
        <v>207</v>
      </c>
      <c r="B26" s="98">
        <v>155</v>
      </c>
      <c r="C26" s="200">
        <v>25</v>
      </c>
      <c r="D26" s="22">
        <f t="shared" si="0"/>
        <v>3.875</v>
      </c>
      <c r="E26" s="7"/>
      <c r="F26" s="22">
        <v>18.3</v>
      </c>
      <c r="G26" s="22">
        <f>C26*F26/1000</f>
        <v>0.45750000000000002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47" t="s">
        <v>27</v>
      </c>
      <c r="B27" s="98">
        <v>155</v>
      </c>
      <c r="C27" s="200">
        <v>67</v>
      </c>
      <c r="D27" s="22">
        <f t="shared" si="0"/>
        <v>10.385</v>
      </c>
      <c r="E27" s="7"/>
      <c r="F27" s="22">
        <v>16.899999999999999</v>
      </c>
      <c r="G27" s="22">
        <f t="shared" ref="G27:G33" si="5">C27*F27/1000</f>
        <v>1.1322999999999999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47" t="s">
        <v>36</v>
      </c>
      <c r="B28" s="98">
        <v>155</v>
      </c>
      <c r="C28" s="200">
        <v>12</v>
      </c>
      <c r="D28" s="22">
        <f t="shared" si="0"/>
        <v>1.86</v>
      </c>
      <c r="E28" s="7"/>
      <c r="F28" s="22">
        <v>24</v>
      </c>
      <c r="G28" s="22">
        <f t="shared" si="5"/>
        <v>0.28799999999999998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35" customFormat="1" ht="15" customHeight="1">
      <c r="A29" s="147" t="s">
        <v>133</v>
      </c>
      <c r="B29" s="98">
        <v>155</v>
      </c>
      <c r="C29" s="200">
        <v>46</v>
      </c>
      <c r="D29" s="22">
        <f t="shared" si="0"/>
        <v>7.13</v>
      </c>
      <c r="E29" s="7"/>
      <c r="F29" s="22">
        <v>193</v>
      </c>
      <c r="G29" s="22">
        <f t="shared" si="5"/>
        <v>8.8780000000000001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28</v>
      </c>
      <c r="B30" s="98">
        <v>155</v>
      </c>
      <c r="C30" s="200">
        <v>13</v>
      </c>
      <c r="D30" s="22">
        <f t="shared" si="0"/>
        <v>2.0150000000000001</v>
      </c>
      <c r="E30" s="7"/>
      <c r="F30" s="22">
        <v>22.4</v>
      </c>
      <c r="G30" s="22">
        <f t="shared" si="5"/>
        <v>0.29120000000000001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208</v>
      </c>
      <c r="B31" s="98">
        <v>155</v>
      </c>
      <c r="C31" s="200">
        <v>14</v>
      </c>
      <c r="D31" s="22">
        <f t="shared" si="0"/>
        <v>2.17</v>
      </c>
      <c r="E31" s="7"/>
      <c r="F31" s="22">
        <v>113</v>
      </c>
      <c r="G31" s="22">
        <f t="shared" si="5"/>
        <v>1.5820000000000001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35" customFormat="1" ht="15" customHeight="1">
      <c r="A32" s="147" t="s">
        <v>19</v>
      </c>
      <c r="B32" s="98">
        <v>155</v>
      </c>
      <c r="C32" s="200">
        <v>3</v>
      </c>
      <c r="D32" s="22">
        <f t="shared" si="0"/>
        <v>0.46500000000000002</v>
      </c>
      <c r="E32" s="7"/>
      <c r="F32" s="22">
        <v>14</v>
      </c>
      <c r="G32" s="22">
        <f t="shared" si="5"/>
        <v>4.2000000000000003E-2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25</v>
      </c>
      <c r="B33" s="98">
        <v>155</v>
      </c>
      <c r="C33" s="200">
        <v>3</v>
      </c>
      <c r="D33" s="22">
        <f t="shared" si="0"/>
        <v>0.46500000000000002</v>
      </c>
      <c r="E33" s="7"/>
      <c r="F33" s="22">
        <v>117</v>
      </c>
      <c r="G33" s="22">
        <f t="shared" si="5"/>
        <v>0.35099999999999998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s="103" customFormat="1" ht="26.25" customHeight="1">
      <c r="A34" s="90" t="s">
        <v>87</v>
      </c>
      <c r="B34" s="98">
        <v>155</v>
      </c>
      <c r="C34" s="202"/>
      <c r="D34" s="102"/>
      <c r="E34" s="101">
        <v>250</v>
      </c>
      <c r="F34" s="101"/>
      <c r="G34" s="102">
        <f>SUM(G35:G41)</f>
        <v>58.121799999999993</v>
      </c>
      <c r="H34" s="102">
        <v>12.3</v>
      </c>
      <c r="I34" s="102">
        <v>29.5</v>
      </c>
      <c r="J34" s="101">
        <v>2.2599999999999998</v>
      </c>
      <c r="K34" s="102">
        <v>383</v>
      </c>
      <c r="L34" s="102">
        <v>0.62</v>
      </c>
      <c r="M34" s="102">
        <v>42.82</v>
      </c>
      <c r="N34" s="102"/>
      <c r="O34" s="102">
        <v>2.4700000000000002</v>
      </c>
      <c r="P34" s="102">
        <v>55.38</v>
      </c>
      <c r="Q34" s="102">
        <v>433.59</v>
      </c>
      <c r="R34" s="102">
        <v>86.47</v>
      </c>
      <c r="S34" s="102">
        <v>6.79</v>
      </c>
    </row>
    <row r="35" spans="1:19" s="35" customFormat="1" ht="15" customHeight="1">
      <c r="A35" s="147" t="s">
        <v>29</v>
      </c>
      <c r="B35" s="98">
        <v>155</v>
      </c>
      <c r="C35" s="200">
        <v>140</v>
      </c>
      <c r="D35" s="22">
        <f t="shared" si="0"/>
        <v>21.7</v>
      </c>
      <c r="E35" s="7"/>
      <c r="F35" s="22">
        <v>370</v>
      </c>
      <c r="G35" s="22">
        <f>C35*F35/1000</f>
        <v>51.8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s="103" customFormat="1" ht="15" customHeight="1">
      <c r="A36" s="147" t="s">
        <v>36</v>
      </c>
      <c r="B36" s="98">
        <v>155</v>
      </c>
      <c r="C36" s="200">
        <v>18</v>
      </c>
      <c r="D36" s="22">
        <f t="shared" si="0"/>
        <v>2.79</v>
      </c>
      <c r="E36" s="7"/>
      <c r="F36" s="22">
        <v>24</v>
      </c>
      <c r="G36" s="22">
        <f t="shared" ref="G36:G41" si="6">C36*F36/1000</f>
        <v>0.432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s="35" customFormat="1" ht="15" customHeight="1">
      <c r="A37" s="147" t="s">
        <v>114</v>
      </c>
      <c r="B37" s="98">
        <v>155</v>
      </c>
      <c r="C37" s="200">
        <v>250</v>
      </c>
      <c r="D37" s="22">
        <f t="shared" si="0"/>
        <v>38.75</v>
      </c>
      <c r="E37" s="7"/>
      <c r="F37" s="22">
        <v>16.899999999999999</v>
      </c>
      <c r="G37" s="22">
        <f t="shared" si="6"/>
        <v>4.2249999999999996</v>
      </c>
      <c r="H37" s="7"/>
      <c r="I37" s="7"/>
      <c r="J37" s="7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147" t="s">
        <v>28</v>
      </c>
      <c r="B38" s="98">
        <v>155</v>
      </c>
      <c r="C38" s="200">
        <v>27</v>
      </c>
      <c r="D38" s="22">
        <f t="shared" si="0"/>
        <v>4.1849999999999996</v>
      </c>
      <c r="E38" s="7"/>
      <c r="F38" s="22">
        <v>22.4</v>
      </c>
      <c r="G38" s="22">
        <f t="shared" si="6"/>
        <v>0.6048</v>
      </c>
      <c r="H38" s="7"/>
      <c r="I38" s="7"/>
      <c r="J38" s="7"/>
      <c r="K38" s="7"/>
      <c r="L38" s="7"/>
      <c r="M38" s="7"/>
      <c r="N38" s="7"/>
      <c r="O38" s="7"/>
      <c r="P38" s="7"/>
      <c r="Q38" s="7"/>
      <c r="R38" s="7"/>
      <c r="S38" s="7"/>
    </row>
    <row r="39" spans="1:19" s="35" customFormat="1" ht="15" customHeight="1">
      <c r="A39" s="147" t="s">
        <v>75</v>
      </c>
      <c r="B39" s="98">
        <v>155</v>
      </c>
      <c r="C39" s="200">
        <v>6</v>
      </c>
      <c r="D39" s="22">
        <f t="shared" si="0"/>
        <v>0.93</v>
      </c>
      <c r="E39" s="7"/>
      <c r="F39" s="22">
        <v>55</v>
      </c>
      <c r="G39" s="22">
        <f t="shared" si="6"/>
        <v>0.33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19</v>
      </c>
      <c r="B40" s="98">
        <v>155</v>
      </c>
      <c r="C40" s="200">
        <v>2</v>
      </c>
      <c r="D40" s="22">
        <f t="shared" si="0"/>
        <v>0.31</v>
      </c>
      <c r="E40" s="7"/>
      <c r="F40" s="22">
        <v>14</v>
      </c>
      <c r="G40" s="22">
        <f t="shared" si="6"/>
        <v>2.8000000000000001E-2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s="35" customFormat="1" ht="15" customHeight="1">
      <c r="A41" s="85" t="s">
        <v>25</v>
      </c>
      <c r="B41" s="98">
        <v>155</v>
      </c>
      <c r="C41" s="198">
        <v>6</v>
      </c>
      <c r="D41" s="8">
        <f t="shared" si="0"/>
        <v>0.93</v>
      </c>
      <c r="E41" s="6"/>
      <c r="F41" s="8">
        <v>117</v>
      </c>
      <c r="G41" s="22">
        <f t="shared" si="6"/>
        <v>0.70199999999999996</v>
      </c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</row>
    <row r="42" spans="1:19" s="103" customFormat="1" ht="17.25" customHeight="1">
      <c r="A42" s="97" t="s">
        <v>204</v>
      </c>
      <c r="B42" s="98">
        <v>155</v>
      </c>
      <c r="C42" s="108"/>
      <c r="D42" s="102"/>
      <c r="E42" s="101">
        <v>200</v>
      </c>
      <c r="F42" s="101"/>
      <c r="G42" s="102">
        <f>SUM(G43:G45)</f>
        <v>7.5750000000000002</v>
      </c>
      <c r="H42" s="101">
        <v>1.6</v>
      </c>
      <c r="I42" s="101">
        <v>0</v>
      </c>
      <c r="J42" s="101">
        <v>28.4</v>
      </c>
      <c r="K42" s="101">
        <v>120</v>
      </c>
      <c r="L42" s="101">
        <v>0.04</v>
      </c>
      <c r="M42" s="101">
        <v>4.5</v>
      </c>
      <c r="N42" s="101"/>
      <c r="O42" s="101"/>
      <c r="P42" s="101">
        <v>76.900000000000006</v>
      </c>
      <c r="Q42" s="101">
        <v>32</v>
      </c>
      <c r="R42" s="101">
        <v>31.7</v>
      </c>
      <c r="S42" s="101">
        <v>4.96</v>
      </c>
    </row>
    <row r="43" spans="1:19" ht="15" customHeight="1">
      <c r="A43" s="11" t="s">
        <v>205</v>
      </c>
      <c r="B43" s="98">
        <v>155</v>
      </c>
      <c r="C43" s="12">
        <v>45</v>
      </c>
      <c r="D43" s="22">
        <f t="shared" si="0"/>
        <v>6.9749999999999996</v>
      </c>
      <c r="E43" s="7"/>
      <c r="F43" s="22">
        <v>135</v>
      </c>
      <c r="G43" s="22">
        <f>C43*F43/1000</f>
        <v>6.0750000000000002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103" customFormat="1" ht="15" customHeight="1">
      <c r="A44" s="11" t="s">
        <v>22</v>
      </c>
      <c r="B44" s="98">
        <v>155</v>
      </c>
      <c r="C44" s="12">
        <v>30</v>
      </c>
      <c r="D44" s="22">
        <f t="shared" si="0"/>
        <v>4.6500000000000004</v>
      </c>
      <c r="E44" s="7"/>
      <c r="F44" s="22">
        <v>50</v>
      </c>
      <c r="G44" s="22">
        <f t="shared" ref="G44:G45" si="7">C44*F44/1000</f>
        <v>1.5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s="35" customFormat="1" ht="15" customHeight="1">
      <c r="A45" s="10" t="s">
        <v>34</v>
      </c>
      <c r="B45" s="98">
        <v>155</v>
      </c>
      <c r="C45" s="9">
        <v>1</v>
      </c>
      <c r="D45" s="8">
        <f t="shared" si="0"/>
        <v>0.155</v>
      </c>
      <c r="E45" s="6"/>
      <c r="F45" s="6"/>
      <c r="G45" s="8">
        <f t="shared" si="7"/>
        <v>0</v>
      </c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</row>
    <row r="46" spans="1:19" s="103" customFormat="1" ht="19.5" customHeight="1">
      <c r="A46" s="90" t="s">
        <v>85</v>
      </c>
      <c r="B46" s="98">
        <v>155</v>
      </c>
      <c r="C46" s="108"/>
      <c r="D46" s="102"/>
      <c r="E46" s="101">
        <v>75</v>
      </c>
      <c r="F46" s="101"/>
      <c r="G46" s="102">
        <f>SUM(G47)</f>
        <v>8.25</v>
      </c>
      <c r="H46" s="102">
        <v>3</v>
      </c>
      <c r="I46" s="102">
        <v>0.4</v>
      </c>
      <c r="J46" s="102">
        <v>43.6</v>
      </c>
      <c r="K46" s="102">
        <v>70.87</v>
      </c>
      <c r="L46" s="102" t="s">
        <v>248</v>
      </c>
      <c r="M46" s="102">
        <v>7.5</v>
      </c>
      <c r="N46" s="102"/>
      <c r="O46" s="102">
        <v>0.3</v>
      </c>
      <c r="P46" s="102">
        <v>6</v>
      </c>
      <c r="Q46" s="102">
        <v>21</v>
      </c>
      <c r="R46" s="102">
        <v>31.5</v>
      </c>
      <c r="S46" s="102">
        <v>0.45</v>
      </c>
    </row>
    <row r="47" spans="1:19" s="103" customFormat="1" ht="15" customHeight="1">
      <c r="A47" s="85" t="s">
        <v>85</v>
      </c>
      <c r="B47" s="98">
        <v>155</v>
      </c>
      <c r="C47" s="9">
        <v>75</v>
      </c>
      <c r="D47" s="8">
        <f t="shared" ref="D47" si="8">B47*C47/1000</f>
        <v>11.625</v>
      </c>
      <c r="E47" s="6"/>
      <c r="F47" s="22">
        <v>110</v>
      </c>
      <c r="G47" s="22">
        <f>C47*F47/1000</f>
        <v>8.25</v>
      </c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15" customHeight="1">
      <c r="A48" s="97" t="s">
        <v>44</v>
      </c>
      <c r="B48" s="98">
        <v>155</v>
      </c>
      <c r="C48" s="99"/>
      <c r="D48" s="102"/>
      <c r="E48" s="101">
        <v>72</v>
      </c>
      <c r="F48" s="101"/>
      <c r="G48" s="102">
        <f>SUM(G49)</f>
        <v>2.952</v>
      </c>
      <c r="H48" s="34">
        <v>8.4600000000000009</v>
      </c>
      <c r="I48" s="34">
        <v>2.5099999999999998</v>
      </c>
      <c r="J48" s="34">
        <v>44.33</v>
      </c>
      <c r="K48" s="34">
        <v>186</v>
      </c>
      <c r="L48" s="34">
        <v>7.0000000000000007E-2</v>
      </c>
      <c r="M48" s="34"/>
      <c r="N48" s="34"/>
      <c r="O48" s="34">
        <v>0.54</v>
      </c>
      <c r="P48" s="34">
        <v>13.8</v>
      </c>
      <c r="Q48" s="34">
        <v>63.6</v>
      </c>
      <c r="R48" s="34">
        <v>15</v>
      </c>
      <c r="S48" s="34">
        <v>1.86</v>
      </c>
    </row>
    <row r="49" spans="1:19" s="103" customFormat="1" ht="15" customHeight="1">
      <c r="A49" s="10" t="s">
        <v>44</v>
      </c>
      <c r="B49" s="98">
        <v>155</v>
      </c>
      <c r="C49" s="9">
        <v>72</v>
      </c>
      <c r="D49" s="8">
        <f t="shared" si="0"/>
        <v>11.16</v>
      </c>
      <c r="E49" s="6"/>
      <c r="F49" s="22">
        <v>41</v>
      </c>
      <c r="G49" s="22">
        <f>C49*F49/1000</f>
        <v>2.952</v>
      </c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</row>
    <row r="50" spans="1:19" ht="15" customHeight="1">
      <c r="A50" s="27"/>
      <c r="B50" s="41"/>
      <c r="C50" s="66"/>
      <c r="D50" s="67"/>
      <c r="E50" s="30"/>
      <c r="F50" s="30"/>
      <c r="G50" s="30"/>
      <c r="H50" s="15">
        <f>SUM(H25:H49)</f>
        <v>35.400000000000006</v>
      </c>
      <c r="I50" s="15">
        <f>SUM(I25:I49)</f>
        <v>38.369999999999997</v>
      </c>
      <c r="J50" s="15">
        <f>SUM(J25:J49)</f>
        <v>141.75</v>
      </c>
      <c r="K50" s="15">
        <f>SUM(K25:K49)</f>
        <v>934.87</v>
      </c>
      <c r="L50" s="15">
        <f t="shared" ref="L50:S50" si="9">SUM(L25:L49)</f>
        <v>0.81</v>
      </c>
      <c r="M50" s="15">
        <f t="shared" si="9"/>
        <v>65.45</v>
      </c>
      <c r="N50" s="15">
        <f t="shared" si="9"/>
        <v>0</v>
      </c>
      <c r="O50" s="15">
        <f t="shared" si="9"/>
        <v>5.74</v>
      </c>
      <c r="P50" s="15">
        <f t="shared" si="9"/>
        <v>195.33</v>
      </c>
      <c r="Q50" s="15">
        <f t="shared" si="9"/>
        <v>738.43999999999994</v>
      </c>
      <c r="R50" s="15">
        <f t="shared" si="9"/>
        <v>192.17</v>
      </c>
      <c r="S50" s="15">
        <f t="shared" si="9"/>
        <v>14.889999999999999</v>
      </c>
    </row>
    <row r="51" spans="1:19" ht="15" customHeight="1">
      <c r="A51" s="56"/>
      <c r="B51" s="56"/>
      <c r="C51" s="56"/>
      <c r="D51" s="56"/>
      <c r="E51" s="56"/>
      <c r="F51" s="208" t="s">
        <v>46</v>
      </c>
      <c r="G51" s="49">
        <f>E53*E54</f>
        <v>19444.058700000001</v>
      </c>
      <c r="H51" s="153">
        <f>H19+H50</f>
        <v>57.330000000000005</v>
      </c>
      <c r="I51" s="153">
        <f>I19+I50</f>
        <v>54.79</v>
      </c>
      <c r="J51" s="153">
        <f>J19+J50</f>
        <v>274.57</v>
      </c>
      <c r="K51" s="153">
        <f>K19+K50</f>
        <v>1663.67</v>
      </c>
      <c r="L51" s="153">
        <f t="shared" ref="L51:S51" si="10">L19+L50</f>
        <v>1.02</v>
      </c>
      <c r="M51" s="153">
        <f t="shared" si="10"/>
        <v>145.44999999999999</v>
      </c>
      <c r="N51" s="153">
        <f t="shared" si="10"/>
        <v>0</v>
      </c>
      <c r="O51" s="153">
        <f t="shared" si="10"/>
        <v>8.370000000000001</v>
      </c>
      <c r="P51" s="153">
        <f t="shared" si="10"/>
        <v>239.03000000000003</v>
      </c>
      <c r="Q51" s="153">
        <f t="shared" si="10"/>
        <v>932.3599999999999</v>
      </c>
      <c r="R51" s="153">
        <f t="shared" si="10"/>
        <v>307.63</v>
      </c>
      <c r="S51" s="153">
        <f t="shared" si="10"/>
        <v>18.919999999999998</v>
      </c>
    </row>
    <row r="52" spans="1:19" ht="15" customHeight="1"/>
    <row r="53" spans="1:19" ht="15" customHeight="1">
      <c r="A53" s="2" t="s">
        <v>47</v>
      </c>
      <c r="E53" s="175">
        <v>155</v>
      </c>
      <c r="F53" s="2" t="s">
        <v>48</v>
      </c>
    </row>
    <row r="54" spans="1:19" ht="15" customHeight="1">
      <c r="A54" s="2" t="s">
        <v>49</v>
      </c>
      <c r="E54" s="174">
        <f>SUM(G9+G15+G17+G21+G25+G34+G42+G46+G48)</f>
        <v>125.44554000000001</v>
      </c>
      <c r="F54" s="2" t="s">
        <v>50</v>
      </c>
    </row>
    <row r="55" spans="1:19" ht="15" customHeight="1"/>
    <row r="56" spans="1:19" ht="15" customHeight="1">
      <c r="A56" s="2" t="s">
        <v>262</v>
      </c>
      <c r="B56" s="3" t="s">
        <v>292</v>
      </c>
      <c r="E56" s="2" t="s">
        <v>51</v>
      </c>
      <c r="H56" s="3"/>
      <c r="I56" s="2" t="s">
        <v>52</v>
      </c>
    </row>
    <row r="62" spans="1:1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59055118110236227" right="0.39370078740157483" top="0.39370078740157483" bottom="0.39370078740157483" header="0.31496062992125984" footer="0.31496062992125984"/>
  <pageSetup paperSize="9" scale="46" orientation="portrait" r:id="rId1"/>
</worksheet>
</file>

<file path=xl/worksheets/sheet30.xml><?xml version="1.0" encoding="utf-8"?>
<worksheet xmlns="http://schemas.openxmlformats.org/spreadsheetml/2006/main" xmlns:r="http://schemas.openxmlformats.org/officeDocument/2006/relationships">
  <dimension ref="A1:S71"/>
  <sheetViews>
    <sheetView view="pageBreakPreview" zoomScale="78" zoomScaleNormal="115" zoomScaleSheetLayoutView="78" workbookViewId="0">
      <selection activeCell="H27" sqref="H27:S27"/>
    </sheetView>
  </sheetViews>
  <sheetFormatPr defaultColWidth="8.85546875" defaultRowHeight="12.75"/>
  <cols>
    <col min="1" max="1" width="19.140625" style="2" bestFit="1" customWidth="1"/>
    <col min="2" max="2" width="15.4257812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27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9.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30" customHeight="1">
      <c r="C5" s="279"/>
      <c r="D5" s="279"/>
      <c r="E5" s="279"/>
      <c r="F5" s="279"/>
      <c r="G5" s="279"/>
      <c r="H5" s="280" t="s">
        <v>83</v>
      </c>
      <c r="I5" s="280"/>
      <c r="J5" s="280"/>
      <c r="K5" s="280"/>
    </row>
    <row r="6" spans="1:19">
      <c r="E6" s="2" t="s">
        <v>175</v>
      </c>
    </row>
    <row r="7" spans="1:19" s="1" customFormat="1" ht="58.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4.75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9.75" customHeight="1">
      <c r="A9" s="117" t="s">
        <v>179</v>
      </c>
      <c r="B9" s="110">
        <v>96</v>
      </c>
      <c r="C9" s="113"/>
      <c r="D9" s="114"/>
      <c r="E9" s="114" t="s">
        <v>157</v>
      </c>
      <c r="F9" s="114"/>
      <c r="G9" s="112">
        <f>SUM(G10:G14)</f>
        <v>15.1547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4.0999999999999996</v>
      </c>
      <c r="Q9" s="112">
        <v>131</v>
      </c>
      <c r="R9" s="112">
        <v>45</v>
      </c>
      <c r="S9" s="112">
        <v>2.58</v>
      </c>
    </row>
    <row r="10" spans="1:19" ht="15" customHeight="1">
      <c r="A10" s="59" t="s">
        <v>158</v>
      </c>
      <c r="B10" s="110">
        <v>96</v>
      </c>
      <c r="C10" s="194">
        <v>50</v>
      </c>
      <c r="D10" s="69">
        <f>B10*C10/1000</f>
        <v>4.8</v>
      </c>
      <c r="E10" s="72"/>
      <c r="F10" s="22">
        <v>40</v>
      </c>
      <c r="G10" s="22">
        <f>C10*F10/1000</f>
        <v>2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96</v>
      </c>
      <c r="C11" s="194">
        <v>100</v>
      </c>
      <c r="D11" s="69">
        <f t="shared" ref="D11:D14" si="0">B11*C11/1000</f>
        <v>9.6</v>
      </c>
      <c r="E11" s="72"/>
      <c r="F11" s="22">
        <v>67.569999999999993</v>
      </c>
      <c r="G11" s="22">
        <f t="shared" ref="G11:G14" si="1">C11*F11/1000</f>
        <v>6.7569999999999988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96</v>
      </c>
      <c r="C12" s="194">
        <v>10</v>
      </c>
      <c r="D12" s="69">
        <f t="shared" si="0"/>
        <v>0.96</v>
      </c>
      <c r="E12" s="72"/>
      <c r="F12" s="22">
        <v>606.97</v>
      </c>
      <c r="G12" s="22">
        <f t="shared" si="1"/>
        <v>6.069700000000001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96</v>
      </c>
      <c r="C13" s="194">
        <v>6</v>
      </c>
      <c r="D13" s="69">
        <f t="shared" si="0"/>
        <v>0.57599999999999996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ht="15" customHeight="1">
      <c r="A14" s="61" t="s">
        <v>19</v>
      </c>
      <c r="B14" s="110">
        <v>96</v>
      </c>
      <c r="C14" s="195">
        <v>2</v>
      </c>
      <c r="D14" s="70">
        <f t="shared" si="0"/>
        <v>0.192</v>
      </c>
      <c r="E14" s="77"/>
      <c r="F14" s="22">
        <v>14</v>
      </c>
      <c r="G14" s="22">
        <f t="shared" si="1"/>
        <v>2.8000000000000001E-2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45" customHeight="1">
      <c r="A15" s="90" t="s">
        <v>94</v>
      </c>
      <c r="B15" s="98">
        <v>96</v>
      </c>
      <c r="C15" s="202"/>
      <c r="D15" s="5"/>
      <c r="E15" s="101">
        <v>200</v>
      </c>
      <c r="F15" s="101"/>
      <c r="G15" s="102">
        <f>SUM(G16:G18)</f>
        <v>8.3369999999999997</v>
      </c>
      <c r="H15" s="102">
        <v>3.6</v>
      </c>
      <c r="I15" s="102">
        <v>2.67</v>
      </c>
      <c r="J15" s="102">
        <v>28.27</v>
      </c>
      <c r="K15" s="102">
        <v>155.19999999999999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35" customFormat="1" ht="15" customHeight="1">
      <c r="A16" s="147" t="s">
        <v>99</v>
      </c>
      <c r="B16" s="98">
        <v>96</v>
      </c>
      <c r="C16" s="200">
        <v>5</v>
      </c>
      <c r="D16" s="7">
        <f t="shared" ref="D16:D58" si="2">B16*C16/1000</f>
        <v>0.48</v>
      </c>
      <c r="E16" s="7"/>
      <c r="F16" s="22">
        <v>116</v>
      </c>
      <c r="G16" s="22">
        <f>C16*F16/1000</f>
        <v>0.57999999999999996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147" t="s">
        <v>58</v>
      </c>
      <c r="B17" s="98">
        <v>96</v>
      </c>
      <c r="C17" s="200">
        <v>100</v>
      </c>
      <c r="D17" s="7">
        <f t="shared" si="2"/>
        <v>9.6</v>
      </c>
      <c r="E17" s="7"/>
      <c r="F17" s="22">
        <v>67.569999999999993</v>
      </c>
      <c r="G17" s="22">
        <f t="shared" ref="G17:G18" si="3">C17*F17/1000</f>
        <v>6.7569999999999988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s="103" customFormat="1" ht="15" customHeight="1">
      <c r="A18" s="85" t="s">
        <v>22</v>
      </c>
      <c r="B18" s="98">
        <v>96</v>
      </c>
      <c r="C18" s="198">
        <v>20</v>
      </c>
      <c r="D18" s="6">
        <f t="shared" si="2"/>
        <v>1.92</v>
      </c>
      <c r="E18" s="6"/>
      <c r="F18" s="8">
        <v>50</v>
      </c>
      <c r="G18" s="22">
        <f t="shared" si="3"/>
        <v>1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7" t="s">
        <v>139</v>
      </c>
      <c r="B19" s="98">
        <v>96</v>
      </c>
      <c r="C19" s="108"/>
      <c r="D19" s="5"/>
      <c r="E19" s="101">
        <v>90</v>
      </c>
      <c r="F19" s="101"/>
      <c r="G19" s="102">
        <f>SUM(G20)</f>
        <v>3.69</v>
      </c>
      <c r="H19" s="101">
        <v>12.18</v>
      </c>
      <c r="I19" s="101">
        <v>3.17</v>
      </c>
      <c r="J19" s="101">
        <v>28.5</v>
      </c>
      <c r="K19" s="102">
        <v>363</v>
      </c>
      <c r="L19" s="102">
        <v>0.05</v>
      </c>
      <c r="M19" s="102"/>
      <c r="N19" s="102"/>
      <c r="O19" s="102">
        <v>0.65</v>
      </c>
      <c r="P19" s="102">
        <v>11.5</v>
      </c>
      <c r="Q19" s="102">
        <v>43.5</v>
      </c>
      <c r="R19" s="102">
        <v>16.5</v>
      </c>
      <c r="S19" s="102">
        <v>0.55000000000000004</v>
      </c>
    </row>
    <row r="20" spans="1:19" s="103" customFormat="1" ht="15" customHeight="1">
      <c r="A20" s="10" t="s">
        <v>139</v>
      </c>
      <c r="B20" s="98">
        <v>96</v>
      </c>
      <c r="C20" s="9">
        <v>90</v>
      </c>
      <c r="D20" s="6">
        <f t="shared" si="2"/>
        <v>8.64</v>
      </c>
      <c r="E20" s="6"/>
      <c r="F20" s="8">
        <v>41</v>
      </c>
      <c r="G20" s="8">
        <f>C20*F20/1000</f>
        <v>3.69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20.25" customHeight="1">
      <c r="A21" s="161"/>
      <c r="B21" s="162"/>
      <c r="C21" s="163"/>
      <c r="D21" s="164"/>
      <c r="E21" s="165"/>
      <c r="F21" s="165"/>
      <c r="G21" s="165"/>
      <c r="H21" s="23">
        <f>SUM(H9:H20)</f>
        <v>23.1</v>
      </c>
      <c r="I21" s="23">
        <f>SUM(I9:I20)</f>
        <v>11.76</v>
      </c>
      <c r="J21" s="23">
        <f>SUM(J9:J20)</f>
        <v>94.27</v>
      </c>
      <c r="K21" s="23">
        <f>SUM(K9:K20)</f>
        <v>745.2</v>
      </c>
      <c r="L21" s="23">
        <f t="shared" ref="L21:S21" si="4">SUM(L9:L20)</f>
        <v>0.27</v>
      </c>
      <c r="M21" s="23">
        <f t="shared" si="4"/>
        <v>1.47</v>
      </c>
      <c r="N21" s="23">
        <f t="shared" si="4"/>
        <v>5</v>
      </c>
      <c r="O21" s="23">
        <f t="shared" si="4"/>
        <v>3.55</v>
      </c>
      <c r="P21" s="23">
        <f t="shared" si="4"/>
        <v>174.26999999999998</v>
      </c>
      <c r="Q21" s="23">
        <f t="shared" si="4"/>
        <v>306.5</v>
      </c>
      <c r="R21" s="23">
        <f t="shared" si="4"/>
        <v>90.83</v>
      </c>
      <c r="S21" s="23">
        <f t="shared" si="4"/>
        <v>5.53</v>
      </c>
    </row>
    <row r="22" spans="1:19" s="124" customFormat="1" ht="21" customHeight="1">
      <c r="A22" s="141" t="s">
        <v>12</v>
      </c>
      <c r="B22" s="137">
        <v>96</v>
      </c>
      <c r="C22" s="149"/>
      <c r="D22" s="150"/>
      <c r="E22" s="142"/>
      <c r="F22" s="142"/>
      <c r="G22" s="142"/>
      <c r="H22" s="151"/>
      <c r="I22" s="151"/>
      <c r="J22" s="151"/>
      <c r="K22" s="152"/>
      <c r="L22" s="152"/>
      <c r="M22" s="152"/>
      <c r="N22" s="152"/>
      <c r="O22" s="152"/>
      <c r="P22" s="152"/>
      <c r="Q22" s="152"/>
      <c r="R22" s="152"/>
      <c r="S22" s="152"/>
    </row>
    <row r="23" spans="1:19" s="124" customFormat="1" ht="30" customHeight="1">
      <c r="A23" s="97" t="s">
        <v>210</v>
      </c>
      <c r="B23" s="205">
        <v>96</v>
      </c>
      <c r="C23" s="101"/>
      <c r="D23" s="8"/>
      <c r="E23" s="101">
        <v>75</v>
      </c>
      <c r="F23" s="101"/>
      <c r="G23" s="112">
        <f>SUM(G24:G26)</f>
        <v>3.4737</v>
      </c>
      <c r="H23" s="101">
        <v>1.48</v>
      </c>
      <c r="I23" s="101">
        <v>3.93</v>
      </c>
      <c r="J23" s="101">
        <v>7.33</v>
      </c>
      <c r="K23" s="101">
        <v>70.650000000000006</v>
      </c>
      <c r="L23" s="101">
        <v>0.05</v>
      </c>
      <c r="M23" s="101">
        <v>6.95</v>
      </c>
      <c r="N23" s="101"/>
      <c r="O23" s="101">
        <v>2.4900000000000002</v>
      </c>
      <c r="P23" s="101">
        <v>21.19</v>
      </c>
      <c r="Q23" s="101">
        <v>33.979999999999997</v>
      </c>
      <c r="R23" s="101">
        <v>24</v>
      </c>
      <c r="S23" s="101">
        <v>1.32</v>
      </c>
    </row>
    <row r="24" spans="1:19" s="124" customFormat="1" ht="15" customHeight="1">
      <c r="A24" s="11" t="s">
        <v>98</v>
      </c>
      <c r="B24" s="205">
        <v>96</v>
      </c>
      <c r="C24" s="12">
        <v>27</v>
      </c>
      <c r="D24" s="8">
        <f t="shared" ref="D24:D26" si="5">B24*C24/1000</f>
        <v>2.5920000000000001</v>
      </c>
      <c r="E24" s="7"/>
      <c r="F24" s="22">
        <v>67.900000000000006</v>
      </c>
      <c r="G24" s="22">
        <f t="shared" ref="G24:G25" si="6">C24*F24/1000</f>
        <v>1.8333000000000002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 ht="15" customHeight="1">
      <c r="A25" s="11" t="s">
        <v>28</v>
      </c>
      <c r="B25" s="205">
        <v>96</v>
      </c>
      <c r="C25" s="12">
        <v>71</v>
      </c>
      <c r="D25" s="8">
        <f t="shared" si="5"/>
        <v>6.8159999999999998</v>
      </c>
      <c r="E25" s="7"/>
      <c r="F25" s="22">
        <v>22.4</v>
      </c>
      <c r="G25" s="22">
        <f t="shared" si="6"/>
        <v>1.5903999999999998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 ht="15" customHeight="1">
      <c r="A26" s="10" t="s">
        <v>22</v>
      </c>
      <c r="B26" s="205">
        <v>96</v>
      </c>
      <c r="C26" s="9">
        <v>1</v>
      </c>
      <c r="D26" s="8">
        <f t="shared" si="5"/>
        <v>9.6000000000000002E-2</v>
      </c>
      <c r="E26" s="6"/>
      <c r="F26" s="22">
        <v>50</v>
      </c>
      <c r="G26" s="22">
        <f t="shared" ref="G26" si="7">C26*F26/1000</f>
        <v>0.05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s="103" customFormat="1" ht="48.75" customHeight="1">
      <c r="A27" s="90" t="s">
        <v>136</v>
      </c>
      <c r="B27" s="205">
        <v>96</v>
      </c>
      <c r="C27" s="199"/>
      <c r="D27" s="5"/>
      <c r="E27" s="101" t="s">
        <v>62</v>
      </c>
      <c r="F27" s="101"/>
      <c r="G27" s="102">
        <f>SUM(G28:G37)</f>
        <v>13.5017</v>
      </c>
      <c r="H27" s="102">
        <v>2.2000000000000002</v>
      </c>
      <c r="I27" s="102">
        <v>5.2</v>
      </c>
      <c r="J27" s="102">
        <v>15.58</v>
      </c>
      <c r="K27" s="102">
        <v>117.9</v>
      </c>
      <c r="L27" s="102">
        <v>0.1</v>
      </c>
      <c r="M27" s="102">
        <v>14.3</v>
      </c>
      <c r="N27" s="102"/>
      <c r="O27" s="102">
        <v>2.4300000000000002</v>
      </c>
      <c r="P27" s="102">
        <v>16.55</v>
      </c>
      <c r="Q27" s="102">
        <v>34.950000000000003</v>
      </c>
      <c r="R27" s="102">
        <v>28</v>
      </c>
      <c r="S27" s="102">
        <v>1.03</v>
      </c>
    </row>
    <row r="28" spans="1:19" s="103" customFormat="1" ht="15" customHeight="1">
      <c r="A28" s="147" t="s">
        <v>95</v>
      </c>
      <c r="B28" s="205">
        <v>96</v>
      </c>
      <c r="C28" s="200">
        <v>5</v>
      </c>
      <c r="D28" s="22">
        <f t="shared" si="2"/>
        <v>0.48</v>
      </c>
      <c r="E28" s="7"/>
      <c r="F28" s="22">
        <v>32</v>
      </c>
      <c r="G28" s="22">
        <f>C28*F28/1000</f>
        <v>0.16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ht="15" customHeight="1">
      <c r="A29" s="147" t="s">
        <v>27</v>
      </c>
      <c r="B29" s="205">
        <v>96</v>
      </c>
      <c r="C29" s="200">
        <v>100</v>
      </c>
      <c r="D29" s="22">
        <f t="shared" si="2"/>
        <v>9.6</v>
      </c>
      <c r="E29" s="7"/>
      <c r="F29" s="22">
        <v>16.899999999999999</v>
      </c>
      <c r="G29" s="22">
        <f t="shared" ref="G29:G37" si="8">C29*F29/1000</f>
        <v>1.6899999999999997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36</v>
      </c>
      <c r="B30" s="205">
        <v>96</v>
      </c>
      <c r="C30" s="200">
        <v>6</v>
      </c>
      <c r="D30" s="22">
        <f t="shared" si="2"/>
        <v>0.57599999999999996</v>
      </c>
      <c r="E30" s="7"/>
      <c r="F30" s="22">
        <v>24</v>
      </c>
      <c r="G30" s="22">
        <f t="shared" si="8"/>
        <v>0.14399999999999999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s="124" customFormat="1" ht="15" customHeight="1">
      <c r="A31" s="147" t="s">
        <v>133</v>
      </c>
      <c r="B31" s="205">
        <v>96</v>
      </c>
      <c r="C31" s="200">
        <v>46</v>
      </c>
      <c r="D31" s="22">
        <f t="shared" si="2"/>
        <v>4.4160000000000004</v>
      </c>
      <c r="E31" s="7"/>
      <c r="F31" s="22">
        <v>193</v>
      </c>
      <c r="G31" s="22">
        <f t="shared" si="8"/>
        <v>8.8780000000000001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15" customHeight="1">
      <c r="A32" s="147" t="s">
        <v>24</v>
      </c>
      <c r="B32" s="205">
        <v>96</v>
      </c>
      <c r="C32" s="200">
        <v>2</v>
      </c>
      <c r="D32" s="22">
        <f t="shared" si="2"/>
        <v>0.192</v>
      </c>
      <c r="E32" s="7"/>
      <c r="F32" s="22"/>
      <c r="G32" s="22">
        <f t="shared" si="8"/>
        <v>0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28</v>
      </c>
      <c r="B33" s="205">
        <v>96</v>
      </c>
      <c r="C33" s="200">
        <v>13</v>
      </c>
      <c r="D33" s="22">
        <f t="shared" si="2"/>
        <v>1.248</v>
      </c>
      <c r="E33" s="7"/>
      <c r="F33" s="22">
        <v>22.4</v>
      </c>
      <c r="G33" s="22">
        <f t="shared" si="8"/>
        <v>0.29120000000000001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31</v>
      </c>
      <c r="B34" s="205">
        <v>96</v>
      </c>
      <c r="C34" s="200">
        <v>5</v>
      </c>
      <c r="D34" s="22">
        <f t="shared" si="2"/>
        <v>0.48</v>
      </c>
      <c r="E34" s="7"/>
      <c r="F34" s="22">
        <v>190.09</v>
      </c>
      <c r="G34" s="22">
        <f t="shared" si="8"/>
        <v>0.95045000000000002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s="35" customFormat="1" ht="15" customHeight="1">
      <c r="A35" s="147" t="s">
        <v>108</v>
      </c>
      <c r="B35" s="205">
        <v>96</v>
      </c>
      <c r="C35" s="200">
        <v>15</v>
      </c>
      <c r="D35" s="22">
        <f t="shared" si="2"/>
        <v>1.44</v>
      </c>
      <c r="E35" s="7"/>
      <c r="F35" s="22">
        <v>51.67</v>
      </c>
      <c r="G35" s="22">
        <f t="shared" si="8"/>
        <v>0.77505000000000002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147" t="s">
        <v>19</v>
      </c>
      <c r="B36" s="205">
        <v>96</v>
      </c>
      <c r="C36" s="200">
        <v>2</v>
      </c>
      <c r="D36" s="22">
        <f t="shared" si="2"/>
        <v>0.192</v>
      </c>
      <c r="E36" s="7"/>
      <c r="F36" s="22">
        <v>14</v>
      </c>
      <c r="G36" s="22">
        <f t="shared" si="8"/>
        <v>2.8000000000000001E-2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15" customHeight="1">
      <c r="A37" s="85" t="s">
        <v>25</v>
      </c>
      <c r="B37" s="205">
        <v>96</v>
      </c>
      <c r="C37" s="198">
        <v>5</v>
      </c>
      <c r="D37" s="8">
        <f t="shared" si="2"/>
        <v>0.48</v>
      </c>
      <c r="E37" s="6"/>
      <c r="F37" s="22">
        <v>117</v>
      </c>
      <c r="G37" s="22">
        <f t="shared" si="8"/>
        <v>0.58499999999999996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</row>
    <row r="38" spans="1:19" s="103" customFormat="1" ht="42" customHeight="1">
      <c r="A38" s="90" t="s">
        <v>122</v>
      </c>
      <c r="B38" s="205">
        <v>96</v>
      </c>
      <c r="C38" s="199"/>
      <c r="D38" s="5"/>
      <c r="E38" s="101" t="s">
        <v>107</v>
      </c>
      <c r="F38" s="101"/>
      <c r="G38" s="102">
        <f>SUM(G39:G47)</f>
        <v>46.16579999999999</v>
      </c>
      <c r="H38" s="102">
        <v>6.84</v>
      </c>
      <c r="I38" s="102">
        <v>6.72</v>
      </c>
      <c r="J38" s="102">
        <v>2.2000000000000002</v>
      </c>
      <c r="K38" s="102">
        <v>127</v>
      </c>
      <c r="L38" s="102">
        <v>0.12</v>
      </c>
      <c r="M38" s="102">
        <v>1.8</v>
      </c>
      <c r="N38" s="102">
        <v>22.2</v>
      </c>
      <c r="O38" s="102">
        <v>2.2200000000000002</v>
      </c>
      <c r="P38" s="102">
        <v>43.2</v>
      </c>
      <c r="Q38" s="102">
        <v>265.39999999999998</v>
      </c>
      <c r="R38" s="102">
        <v>42.8</v>
      </c>
      <c r="S38" s="102">
        <v>0.82</v>
      </c>
    </row>
    <row r="39" spans="1:19" s="35" customFormat="1" ht="15" customHeight="1">
      <c r="A39" s="147" t="s">
        <v>232</v>
      </c>
      <c r="B39" s="205">
        <v>96</v>
      </c>
      <c r="C39" s="200">
        <v>90</v>
      </c>
      <c r="D39" s="22">
        <f t="shared" si="2"/>
        <v>8.64</v>
      </c>
      <c r="E39" s="7"/>
      <c r="F39" s="22">
        <v>489</v>
      </c>
      <c r="G39" s="22">
        <f>C39*F39/1000</f>
        <v>44.01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36</v>
      </c>
      <c r="B40" s="205">
        <v>96</v>
      </c>
      <c r="C40" s="200">
        <v>12</v>
      </c>
      <c r="D40" s="22">
        <f t="shared" si="2"/>
        <v>1.1519999999999999</v>
      </c>
      <c r="E40" s="7"/>
      <c r="F40" s="22">
        <v>24</v>
      </c>
      <c r="G40" s="22">
        <f t="shared" ref="G40:G47" si="9">C40*F40/1000</f>
        <v>0.28799999999999998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28</v>
      </c>
      <c r="B41" s="205">
        <v>96</v>
      </c>
      <c r="C41" s="200">
        <v>27</v>
      </c>
      <c r="D41" s="22">
        <f t="shared" si="2"/>
        <v>2.5920000000000001</v>
      </c>
      <c r="E41" s="7"/>
      <c r="F41" s="22">
        <v>22.4</v>
      </c>
      <c r="G41" s="22">
        <f t="shared" si="9"/>
        <v>0.6048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47" t="s">
        <v>123</v>
      </c>
      <c r="B42" s="205">
        <v>96</v>
      </c>
      <c r="C42" s="200">
        <v>10</v>
      </c>
      <c r="D42" s="22">
        <f t="shared" si="2"/>
        <v>0.96</v>
      </c>
      <c r="E42" s="7"/>
      <c r="F42" s="22">
        <v>55</v>
      </c>
      <c r="G42" s="22">
        <f t="shared" si="9"/>
        <v>0.55000000000000004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15" customHeight="1">
      <c r="A43" s="147" t="s">
        <v>34</v>
      </c>
      <c r="B43" s="205">
        <v>96</v>
      </c>
      <c r="C43" s="200">
        <v>1</v>
      </c>
      <c r="D43" s="22">
        <f t="shared" si="2"/>
        <v>9.6000000000000002E-2</v>
      </c>
      <c r="E43" s="7"/>
      <c r="F43" s="22"/>
      <c r="G43" s="22">
        <f t="shared" si="9"/>
        <v>0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35" customFormat="1" ht="15" customHeight="1">
      <c r="A44" s="147" t="s">
        <v>73</v>
      </c>
      <c r="B44" s="205">
        <v>96</v>
      </c>
      <c r="C44" s="200">
        <v>2</v>
      </c>
      <c r="D44" s="22">
        <f t="shared" si="2"/>
        <v>0.192</v>
      </c>
      <c r="E44" s="7"/>
      <c r="F44" s="22">
        <v>50</v>
      </c>
      <c r="G44" s="22">
        <f t="shared" si="9"/>
        <v>0.1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124</v>
      </c>
      <c r="B45" s="205">
        <v>96</v>
      </c>
      <c r="C45" s="200">
        <v>0.01</v>
      </c>
      <c r="D45" s="22">
        <f t="shared" si="2"/>
        <v>9.5999999999999992E-4</v>
      </c>
      <c r="E45" s="7"/>
      <c r="F45" s="22"/>
      <c r="G45" s="22">
        <f t="shared" si="9"/>
        <v>0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19</v>
      </c>
      <c r="B46" s="205">
        <v>96</v>
      </c>
      <c r="C46" s="200">
        <v>2</v>
      </c>
      <c r="D46" s="22">
        <f t="shared" si="2"/>
        <v>0.192</v>
      </c>
      <c r="E46" s="7"/>
      <c r="F46" s="22">
        <v>14</v>
      </c>
      <c r="G46" s="22">
        <f t="shared" si="9"/>
        <v>2.8000000000000001E-2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15" customHeight="1">
      <c r="A47" s="147" t="s">
        <v>25</v>
      </c>
      <c r="B47" s="205">
        <v>96</v>
      </c>
      <c r="C47" s="200">
        <v>5</v>
      </c>
      <c r="D47" s="22">
        <f t="shared" si="2"/>
        <v>0.48</v>
      </c>
      <c r="E47" s="7"/>
      <c r="F47" s="22">
        <v>117</v>
      </c>
      <c r="G47" s="22">
        <f t="shared" si="9"/>
        <v>0.58499999999999996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s="35" customFormat="1" ht="28.5" customHeight="1">
      <c r="A48" s="90" t="s">
        <v>97</v>
      </c>
      <c r="B48" s="205">
        <v>96</v>
      </c>
      <c r="C48" s="199"/>
      <c r="D48" s="5"/>
      <c r="E48" s="101">
        <v>150</v>
      </c>
      <c r="F48" s="101"/>
      <c r="G48" s="102">
        <f>SUM(G49:G52)</f>
        <v>7.5744299999999996</v>
      </c>
      <c r="H48" s="112">
        <v>3.08</v>
      </c>
      <c r="I48" s="118">
        <v>2.33</v>
      </c>
      <c r="J48" s="112">
        <v>19.13</v>
      </c>
      <c r="K48" s="112">
        <v>109.73</v>
      </c>
      <c r="L48" s="112">
        <v>1.1599999999999999</v>
      </c>
      <c r="M48" s="112">
        <v>3.75</v>
      </c>
      <c r="N48" s="112">
        <v>33.15</v>
      </c>
      <c r="O48" s="112">
        <v>0.15</v>
      </c>
      <c r="P48" s="112">
        <v>38.25</v>
      </c>
      <c r="Q48" s="112">
        <v>76.95</v>
      </c>
      <c r="R48" s="112">
        <v>26.7</v>
      </c>
      <c r="S48" s="112">
        <v>0.86</v>
      </c>
    </row>
    <row r="49" spans="1:19" s="35" customFormat="1" ht="15" customHeight="1">
      <c r="A49" s="147" t="s">
        <v>27</v>
      </c>
      <c r="B49" s="205">
        <v>96</v>
      </c>
      <c r="C49" s="200">
        <v>171</v>
      </c>
      <c r="D49" s="22">
        <f t="shared" ref="D49:D50" si="10">B49*C49/1000</f>
        <v>16.416</v>
      </c>
      <c r="E49" s="7"/>
      <c r="F49" s="22">
        <v>16.899999999999999</v>
      </c>
      <c r="G49" s="22">
        <f>C49*F49/1000</f>
        <v>2.8898999999999995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s="35" customFormat="1" ht="15" customHeight="1">
      <c r="A50" s="147" t="s">
        <v>58</v>
      </c>
      <c r="B50" s="205">
        <v>96</v>
      </c>
      <c r="C50" s="200">
        <v>24</v>
      </c>
      <c r="D50" s="22">
        <f t="shared" si="10"/>
        <v>2.3039999999999998</v>
      </c>
      <c r="E50" s="7"/>
      <c r="F50" s="22">
        <v>67.569999999999993</v>
      </c>
      <c r="G50" s="22">
        <f t="shared" ref="G50:G52" si="11">C50*F50/1000</f>
        <v>1.6216799999999998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s="35" customFormat="1" ht="15" customHeight="1">
      <c r="A51" s="147" t="s">
        <v>93</v>
      </c>
      <c r="B51" s="205">
        <v>96</v>
      </c>
      <c r="C51" s="200">
        <v>2</v>
      </c>
      <c r="D51" s="22"/>
      <c r="E51" s="7"/>
      <c r="F51" s="22">
        <v>14</v>
      </c>
      <c r="G51" s="22">
        <f t="shared" si="11"/>
        <v>2.8000000000000001E-2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35" customFormat="1" ht="15" customHeight="1">
      <c r="A52" s="85" t="s">
        <v>41</v>
      </c>
      <c r="B52" s="205">
        <v>96</v>
      </c>
      <c r="C52" s="198">
        <v>5</v>
      </c>
      <c r="D52" s="8">
        <f t="shared" ref="D52" si="12">B52*C52/1000</f>
        <v>0.48</v>
      </c>
      <c r="E52" s="6"/>
      <c r="F52" s="22">
        <v>606.97</v>
      </c>
      <c r="G52" s="22">
        <f t="shared" si="11"/>
        <v>3.0348500000000005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s="35" customFormat="1" ht="15" customHeight="1">
      <c r="A53" s="97" t="s">
        <v>152</v>
      </c>
      <c r="B53" s="205">
        <v>96</v>
      </c>
      <c r="C53" s="101"/>
      <c r="D53" s="5"/>
      <c r="E53" s="101">
        <v>25</v>
      </c>
      <c r="F53" s="101"/>
      <c r="G53" s="102">
        <f>SUM(G54)</f>
        <v>2.48475</v>
      </c>
      <c r="H53" s="102">
        <v>0.77</v>
      </c>
      <c r="I53" s="102">
        <v>6.07</v>
      </c>
      <c r="J53" s="102">
        <v>1.18</v>
      </c>
      <c r="K53" s="102">
        <v>148</v>
      </c>
      <c r="L53" s="102">
        <v>0.08</v>
      </c>
      <c r="M53" s="102"/>
      <c r="N53" s="102"/>
      <c r="O53" s="102">
        <v>1.5</v>
      </c>
      <c r="P53" s="102">
        <v>12</v>
      </c>
      <c r="Q53" s="102">
        <v>1.6</v>
      </c>
      <c r="R53" s="102">
        <v>10</v>
      </c>
      <c r="S53" s="7"/>
    </row>
    <row r="54" spans="1:19" s="35" customFormat="1" ht="15" customHeight="1">
      <c r="A54" s="10" t="s">
        <v>152</v>
      </c>
      <c r="B54" s="205">
        <v>96</v>
      </c>
      <c r="C54" s="9">
        <v>25</v>
      </c>
      <c r="D54" s="6">
        <f t="shared" ref="D54" si="13">B54*C54/1000</f>
        <v>2.4</v>
      </c>
      <c r="E54" s="6"/>
      <c r="F54" s="22">
        <v>99.39</v>
      </c>
      <c r="G54" s="22">
        <f>C54*F54/1000</f>
        <v>2.48475</v>
      </c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7"/>
    </row>
    <row r="55" spans="1:19" s="103" customFormat="1" ht="15" customHeight="1">
      <c r="A55" s="167" t="s">
        <v>197</v>
      </c>
      <c r="B55" s="205">
        <v>96</v>
      </c>
      <c r="C55" s="102"/>
      <c r="D55" s="54"/>
      <c r="E55" s="169">
        <v>200</v>
      </c>
      <c r="F55" s="101"/>
      <c r="G55" s="102">
        <f>SUM(G56)</f>
        <v>7</v>
      </c>
      <c r="H55" s="102">
        <v>1</v>
      </c>
      <c r="I55" s="102"/>
      <c r="J55" s="102">
        <v>19.8</v>
      </c>
      <c r="K55" s="102">
        <v>85</v>
      </c>
      <c r="L55" s="112">
        <v>20</v>
      </c>
      <c r="M55" s="112"/>
      <c r="N55" s="112">
        <v>0.67</v>
      </c>
      <c r="O55" s="112">
        <v>52</v>
      </c>
      <c r="P55" s="112">
        <v>82.67</v>
      </c>
      <c r="Q55" s="112">
        <v>30</v>
      </c>
      <c r="R55" s="112">
        <v>3.2</v>
      </c>
      <c r="S55" s="102"/>
    </row>
    <row r="56" spans="1:19" s="103" customFormat="1" ht="15" customHeight="1">
      <c r="A56" s="168" t="s">
        <v>197</v>
      </c>
      <c r="B56" s="205">
        <v>96</v>
      </c>
      <c r="C56" s="9">
        <v>200</v>
      </c>
      <c r="D56" s="8">
        <f t="shared" si="2"/>
        <v>19.2</v>
      </c>
      <c r="E56" s="8"/>
      <c r="F56" s="8">
        <v>35</v>
      </c>
      <c r="G56" s="8">
        <f>C56*F56/1000</f>
        <v>7</v>
      </c>
      <c r="H56" s="8"/>
      <c r="I56" s="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s="103" customFormat="1" ht="15" customHeight="1">
      <c r="A57" s="97" t="s">
        <v>44</v>
      </c>
      <c r="B57" s="205">
        <v>96</v>
      </c>
      <c r="C57" s="99"/>
      <c r="D57" s="54"/>
      <c r="E57" s="101">
        <v>48</v>
      </c>
      <c r="F57" s="101"/>
      <c r="G57" s="102">
        <f>SUM(G58)</f>
        <v>1.968</v>
      </c>
      <c r="H57" s="34">
        <v>8.4600000000000009</v>
      </c>
      <c r="I57" s="34">
        <v>2.5099999999999998</v>
      </c>
      <c r="J57" s="34">
        <v>44.33</v>
      </c>
      <c r="K57" s="34">
        <v>186</v>
      </c>
      <c r="L57" s="112">
        <v>0.04</v>
      </c>
      <c r="M57" s="112"/>
      <c r="N57" s="112"/>
      <c r="O57" s="112">
        <v>0.36</v>
      </c>
      <c r="P57" s="112">
        <v>9.1999999999999993</v>
      </c>
      <c r="Q57" s="112">
        <v>42.4</v>
      </c>
      <c r="R57" s="112">
        <v>10</v>
      </c>
      <c r="S57" s="112">
        <v>1.24</v>
      </c>
    </row>
    <row r="58" spans="1:19" s="35" customFormat="1" ht="15" customHeight="1">
      <c r="A58" s="10" t="s">
        <v>43</v>
      </c>
      <c r="B58" s="205">
        <v>96</v>
      </c>
      <c r="C58" s="9">
        <v>48</v>
      </c>
      <c r="D58" s="8">
        <f t="shared" si="2"/>
        <v>4.6079999999999997</v>
      </c>
      <c r="E58" s="6"/>
      <c r="F58" s="8">
        <v>41</v>
      </c>
      <c r="G58" s="8">
        <f>C58*F58/1000</f>
        <v>1.968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</row>
    <row r="59" spans="1:19" s="96" customFormat="1" ht="15" customHeight="1">
      <c r="A59" s="27"/>
      <c r="B59" s="41"/>
      <c r="C59" s="66"/>
      <c r="D59" s="67"/>
      <c r="E59" s="30"/>
      <c r="F59" s="30"/>
      <c r="G59" s="30"/>
      <c r="H59" s="15">
        <f>SUM(H27:H58)</f>
        <v>22.35</v>
      </c>
      <c r="I59" s="15">
        <f>SUM(I27:I58)</f>
        <v>22.83</v>
      </c>
      <c r="J59" s="15">
        <f>SUM(J27:J58)</f>
        <v>102.22</v>
      </c>
      <c r="K59" s="15">
        <f>SUM(K27:K58)</f>
        <v>773.63</v>
      </c>
      <c r="L59" s="15">
        <f t="shared" ref="L59:R59" si="14">SUM(L27:L58)</f>
        <v>21.5</v>
      </c>
      <c r="M59" s="15">
        <f t="shared" si="14"/>
        <v>19.850000000000001</v>
      </c>
      <c r="N59" s="15">
        <f t="shared" si="14"/>
        <v>56.019999999999996</v>
      </c>
      <c r="O59" s="15">
        <f t="shared" si="14"/>
        <v>58.66</v>
      </c>
      <c r="P59" s="15">
        <f t="shared" si="14"/>
        <v>201.87</v>
      </c>
      <c r="Q59" s="15">
        <f t="shared" si="14"/>
        <v>451.29999999999995</v>
      </c>
      <c r="R59" s="15">
        <f t="shared" si="14"/>
        <v>120.7</v>
      </c>
      <c r="S59" s="15">
        <f>SUM(S27:S58)</f>
        <v>3.95</v>
      </c>
    </row>
    <row r="60" spans="1:19" ht="15" customHeight="1">
      <c r="A60" s="143" t="s">
        <v>13</v>
      </c>
      <c r="B60" s="138">
        <v>96</v>
      </c>
      <c r="C60" s="172"/>
      <c r="D60" s="173"/>
      <c r="E60" s="139"/>
      <c r="F60" s="139"/>
      <c r="G60" s="139"/>
      <c r="H60" s="158"/>
      <c r="I60" s="158"/>
      <c r="J60" s="158"/>
      <c r="K60" s="159"/>
      <c r="L60" s="159"/>
      <c r="M60" s="159"/>
      <c r="N60" s="159"/>
      <c r="O60" s="159"/>
      <c r="P60" s="159"/>
      <c r="Q60" s="159"/>
      <c r="R60" s="159"/>
      <c r="S60" s="159"/>
    </row>
    <row r="61" spans="1:19" ht="15" customHeight="1">
      <c r="A61" s="90" t="s">
        <v>100</v>
      </c>
      <c r="B61" s="98">
        <v>96</v>
      </c>
      <c r="C61" s="199"/>
      <c r="D61" s="5"/>
      <c r="E61" s="101">
        <v>250</v>
      </c>
      <c r="F61" s="101"/>
      <c r="G61" s="102">
        <f>SUM(G62)</f>
        <v>16.975000000000001</v>
      </c>
      <c r="H61" s="102">
        <v>0.72</v>
      </c>
      <c r="I61" s="102">
        <v>0.54</v>
      </c>
      <c r="J61" s="102">
        <v>14.7</v>
      </c>
      <c r="K61" s="102">
        <v>111</v>
      </c>
      <c r="L61" s="39" t="s">
        <v>245</v>
      </c>
      <c r="M61" s="39">
        <v>7.5</v>
      </c>
      <c r="N61" s="39"/>
      <c r="O61" s="39">
        <v>0.15</v>
      </c>
      <c r="P61" s="39">
        <v>12</v>
      </c>
      <c r="Q61" s="39">
        <v>8.25</v>
      </c>
      <c r="R61" s="39">
        <v>6.75</v>
      </c>
      <c r="S61" s="39">
        <v>1.65</v>
      </c>
    </row>
    <row r="62" spans="1:19" ht="15" customHeight="1">
      <c r="A62" s="85" t="s">
        <v>98</v>
      </c>
      <c r="B62" s="98">
        <v>96</v>
      </c>
      <c r="C62" s="198">
        <v>250</v>
      </c>
      <c r="D62" s="8">
        <f t="shared" ref="D62" si="15">B62*C62/1000</f>
        <v>24</v>
      </c>
      <c r="E62" s="6"/>
      <c r="F62" s="8">
        <v>67.900000000000006</v>
      </c>
      <c r="G62" s="8">
        <f>C62*F62/1000</f>
        <v>16.975000000000001</v>
      </c>
      <c r="H62" s="8"/>
      <c r="I62" s="8"/>
      <c r="J62" s="8"/>
      <c r="K62" s="8"/>
      <c r="L62" s="8"/>
      <c r="M62" s="8"/>
      <c r="N62" s="8"/>
      <c r="O62" s="8"/>
      <c r="P62" s="8"/>
      <c r="Q62" s="8"/>
      <c r="R62" s="8"/>
      <c r="S62" s="8"/>
    </row>
    <row r="63" spans="1:19" ht="28.5" customHeight="1">
      <c r="A63" s="97" t="s">
        <v>88</v>
      </c>
      <c r="B63" s="98">
        <v>96</v>
      </c>
      <c r="C63" s="108"/>
      <c r="D63" s="102"/>
      <c r="E63" s="101">
        <v>200</v>
      </c>
      <c r="F63" s="101"/>
      <c r="G63" s="102">
        <f>SUM(G64)</f>
        <v>14.257269999999998</v>
      </c>
      <c r="H63" s="102">
        <v>1.53</v>
      </c>
      <c r="I63" s="102">
        <v>0.34</v>
      </c>
      <c r="J63" s="102">
        <v>13.77</v>
      </c>
      <c r="K63" s="102">
        <v>61.2</v>
      </c>
      <c r="L63" s="95">
        <v>0.08</v>
      </c>
      <c r="M63" s="95">
        <v>2.6</v>
      </c>
      <c r="N63" s="95">
        <v>40</v>
      </c>
      <c r="O63" s="95"/>
      <c r="P63" s="95">
        <v>240</v>
      </c>
      <c r="Q63" s="95">
        <v>180</v>
      </c>
      <c r="R63" s="95">
        <v>28</v>
      </c>
      <c r="S63" s="95">
        <v>0.2</v>
      </c>
    </row>
    <row r="64" spans="1:19" ht="15" customHeight="1">
      <c r="A64" s="10" t="s">
        <v>89</v>
      </c>
      <c r="B64" s="98">
        <v>96</v>
      </c>
      <c r="C64" s="9">
        <v>211</v>
      </c>
      <c r="D64" s="8">
        <f t="shared" ref="D64" si="16">B64*C64/1000</f>
        <v>20.256</v>
      </c>
      <c r="E64" s="6"/>
      <c r="F64" s="22">
        <v>67.569999999999993</v>
      </c>
      <c r="G64" s="22">
        <f>C64*F64/1000</f>
        <v>14.257269999999998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 ht="24.75" customHeight="1">
      <c r="A65" s="27"/>
      <c r="B65" s="162"/>
      <c r="C65" s="66"/>
      <c r="D65" s="67"/>
      <c r="E65" s="30"/>
      <c r="F65" s="30"/>
      <c r="G65" s="30"/>
      <c r="H65" s="15">
        <f t="shared" ref="H65:S65" si="17">SUM(H61:H63)</f>
        <v>2.25</v>
      </c>
      <c r="I65" s="15">
        <f t="shared" si="17"/>
        <v>0.88000000000000012</v>
      </c>
      <c r="J65" s="15">
        <f t="shared" si="17"/>
        <v>28.47</v>
      </c>
      <c r="K65" s="15">
        <f t="shared" si="17"/>
        <v>172.2</v>
      </c>
      <c r="L65" s="15">
        <f t="shared" si="17"/>
        <v>0.08</v>
      </c>
      <c r="M65" s="15">
        <f t="shared" si="17"/>
        <v>10.1</v>
      </c>
      <c r="N65" s="15">
        <f t="shared" si="17"/>
        <v>40</v>
      </c>
      <c r="O65" s="15">
        <f t="shared" si="17"/>
        <v>0.15</v>
      </c>
      <c r="P65" s="15">
        <f t="shared" si="17"/>
        <v>252</v>
      </c>
      <c r="Q65" s="15">
        <f t="shared" si="17"/>
        <v>188.25</v>
      </c>
      <c r="R65" s="15">
        <f t="shared" si="17"/>
        <v>34.75</v>
      </c>
      <c r="S65" s="15">
        <f t="shared" si="17"/>
        <v>1.8499999999999999</v>
      </c>
    </row>
    <row r="66" spans="1:19">
      <c r="A66" s="56"/>
      <c r="B66" s="56"/>
      <c r="C66" s="56"/>
      <c r="D66" s="56"/>
      <c r="E66" s="56"/>
      <c r="F66" s="208" t="s">
        <v>46</v>
      </c>
      <c r="G66" s="49">
        <f>E68*E69</f>
        <v>13257.3696</v>
      </c>
      <c r="H66" s="153">
        <f t="shared" ref="H66:S66" si="18">H21+H59+H65</f>
        <v>47.7</v>
      </c>
      <c r="I66" s="153">
        <f t="shared" si="18"/>
        <v>35.47</v>
      </c>
      <c r="J66" s="153">
        <f t="shared" si="18"/>
        <v>224.96</v>
      </c>
      <c r="K66" s="153">
        <f t="shared" si="18"/>
        <v>1691.03</v>
      </c>
      <c r="L66" s="153">
        <f t="shared" si="18"/>
        <v>21.849999999999998</v>
      </c>
      <c r="M66" s="153">
        <f t="shared" si="18"/>
        <v>31.42</v>
      </c>
      <c r="N66" s="153">
        <f t="shared" si="18"/>
        <v>101.02</v>
      </c>
      <c r="O66" s="153">
        <f t="shared" si="18"/>
        <v>62.359999999999992</v>
      </c>
      <c r="P66" s="153">
        <f t="shared" si="18"/>
        <v>628.14</v>
      </c>
      <c r="Q66" s="153">
        <f t="shared" si="18"/>
        <v>946.05</v>
      </c>
      <c r="R66" s="153">
        <f t="shared" si="18"/>
        <v>246.28</v>
      </c>
      <c r="S66" s="153">
        <f t="shared" si="18"/>
        <v>11.33</v>
      </c>
    </row>
    <row r="67" spans="1:19" ht="18" customHeight="1"/>
    <row r="68" spans="1:19" ht="21.75" customHeight="1">
      <c r="A68" s="2" t="s">
        <v>47</v>
      </c>
      <c r="E68" s="175">
        <v>96</v>
      </c>
      <c r="F68" s="2" t="s">
        <v>48</v>
      </c>
    </row>
    <row r="69" spans="1:19" ht="15" customHeight="1">
      <c r="A69" s="2" t="s">
        <v>49</v>
      </c>
      <c r="E69" s="174">
        <f>SUM(G9+G15+G19+G23+G27+G38+G48+G55+G57+G61+G63)</f>
        <v>138.0976</v>
      </c>
      <c r="F69" s="2" t="s">
        <v>50</v>
      </c>
    </row>
    <row r="71" spans="1:19" ht="36.75" customHeight="1">
      <c r="A71" s="2" t="s">
        <v>262</v>
      </c>
      <c r="B71" s="3" t="s">
        <v>292</v>
      </c>
      <c r="E71" s="2" t="s">
        <v>51</v>
      </c>
      <c r="H71" s="3"/>
      <c r="I7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31.xml><?xml version="1.0" encoding="utf-8"?>
<worksheet xmlns="http://schemas.openxmlformats.org/spreadsheetml/2006/main" xmlns:r="http://schemas.openxmlformats.org/officeDocument/2006/relationships">
  <dimension ref="A1:S67"/>
  <sheetViews>
    <sheetView view="pageBreakPreview" topLeftCell="A33" zoomScale="87" zoomScaleNormal="115" zoomScaleSheetLayoutView="87" workbookViewId="0">
      <selection activeCell="U30" sqref="U30"/>
    </sheetView>
  </sheetViews>
  <sheetFormatPr defaultColWidth="8.85546875" defaultRowHeight="12.75"/>
  <cols>
    <col min="1" max="1" width="19.140625" style="2" bestFit="1" customWidth="1"/>
    <col min="2" max="2" width="17.2851562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83</v>
      </c>
      <c r="I5" s="275"/>
      <c r="J5" s="275"/>
      <c r="K5" s="275"/>
    </row>
    <row r="6" spans="1:19">
      <c r="E6" s="211" t="s">
        <v>209</v>
      </c>
    </row>
    <row r="7" spans="1:19" s="1" customFormat="1" ht="59.25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2.2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45.75" customHeight="1">
      <c r="A9" s="117" t="s">
        <v>179</v>
      </c>
      <c r="B9" s="110">
        <v>155</v>
      </c>
      <c r="C9" s="113"/>
      <c r="D9" s="114"/>
      <c r="E9" s="114" t="s">
        <v>157</v>
      </c>
      <c r="F9" s="114"/>
      <c r="G9" s="112">
        <f>SUM(G10:G14)</f>
        <v>12.925000000000002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4.0999999999999996</v>
      </c>
      <c r="Q9" s="112">
        <v>131</v>
      </c>
      <c r="R9" s="112">
        <v>45</v>
      </c>
      <c r="S9" s="112">
        <v>2.58</v>
      </c>
    </row>
    <row r="10" spans="1:19" ht="15" customHeight="1">
      <c r="A10" s="59" t="s">
        <v>158</v>
      </c>
      <c r="B10" s="110">
        <v>155</v>
      </c>
      <c r="C10" s="194">
        <v>50</v>
      </c>
      <c r="D10" s="69">
        <f>B10*C10/1000</f>
        <v>7.75</v>
      </c>
      <c r="E10" s="72"/>
      <c r="F10" s="22">
        <v>40</v>
      </c>
      <c r="G10" s="22">
        <f>C10*F10/1000</f>
        <v>2</v>
      </c>
      <c r="H10" s="69"/>
      <c r="I10" s="69"/>
      <c r="J10" s="69"/>
      <c r="K10" s="69"/>
      <c r="L10" s="69"/>
      <c r="M10" s="69"/>
      <c r="N10" s="69"/>
      <c r="O10" s="69"/>
      <c r="P10" s="69"/>
      <c r="Q10" s="69"/>
      <c r="R10" s="69"/>
      <c r="S10" s="69"/>
    </row>
    <row r="11" spans="1:19" s="35" customFormat="1" ht="15" customHeight="1">
      <c r="A11" s="59" t="s">
        <v>58</v>
      </c>
      <c r="B11" s="110">
        <v>155</v>
      </c>
      <c r="C11" s="194">
        <v>100</v>
      </c>
      <c r="D11" s="69">
        <f t="shared" ref="D11:D14" si="0">B11*C11/1000</f>
        <v>15.5</v>
      </c>
      <c r="E11" s="72"/>
      <c r="F11" s="22">
        <v>60.97</v>
      </c>
      <c r="G11" s="22">
        <f t="shared" ref="G11:G14" si="1">C11*F11/1000</f>
        <v>6.0970000000000004</v>
      </c>
      <c r="H11" s="69"/>
      <c r="I11" s="69"/>
      <c r="J11" s="69"/>
      <c r="K11" s="69"/>
      <c r="L11" s="69"/>
      <c r="M11" s="69"/>
      <c r="N11" s="69"/>
      <c r="O11" s="69"/>
      <c r="P11" s="69"/>
      <c r="Q11" s="69"/>
      <c r="R11" s="69"/>
      <c r="S11" s="69"/>
    </row>
    <row r="12" spans="1:19" ht="15" customHeight="1">
      <c r="A12" s="59" t="s">
        <v>41</v>
      </c>
      <c r="B12" s="110">
        <v>155</v>
      </c>
      <c r="C12" s="194">
        <v>10</v>
      </c>
      <c r="D12" s="69">
        <f t="shared" si="0"/>
        <v>1.55</v>
      </c>
      <c r="E12" s="72"/>
      <c r="F12" s="22">
        <v>450</v>
      </c>
      <c r="G12" s="22">
        <f t="shared" si="1"/>
        <v>4.5</v>
      </c>
      <c r="H12" s="69"/>
      <c r="I12" s="69"/>
      <c r="J12" s="69"/>
      <c r="K12" s="69"/>
      <c r="L12" s="69"/>
      <c r="M12" s="69"/>
      <c r="N12" s="69"/>
      <c r="O12" s="69"/>
      <c r="P12" s="69"/>
      <c r="Q12" s="69"/>
      <c r="R12" s="69"/>
      <c r="S12" s="69"/>
    </row>
    <row r="13" spans="1:19" ht="15" customHeight="1">
      <c r="A13" s="59" t="s">
        <v>22</v>
      </c>
      <c r="B13" s="110">
        <v>155</v>
      </c>
      <c r="C13" s="194">
        <v>6</v>
      </c>
      <c r="D13" s="69">
        <f t="shared" si="0"/>
        <v>0.93</v>
      </c>
      <c r="E13" s="72"/>
      <c r="F13" s="22">
        <v>50</v>
      </c>
      <c r="G13" s="22">
        <f t="shared" si="1"/>
        <v>0.3</v>
      </c>
      <c r="H13" s="69"/>
      <c r="I13" s="69"/>
      <c r="J13" s="69"/>
      <c r="K13" s="69"/>
      <c r="L13" s="69"/>
      <c r="M13" s="69"/>
      <c r="N13" s="69"/>
      <c r="O13" s="69"/>
      <c r="P13" s="69"/>
      <c r="Q13" s="69"/>
      <c r="R13" s="69"/>
      <c r="S13" s="69"/>
    </row>
    <row r="14" spans="1:19" ht="15" customHeight="1">
      <c r="A14" s="61" t="s">
        <v>19</v>
      </c>
      <c r="B14" s="110">
        <v>155</v>
      </c>
      <c r="C14" s="195">
        <v>2</v>
      </c>
      <c r="D14" s="70">
        <f t="shared" si="0"/>
        <v>0.31</v>
      </c>
      <c r="E14" s="77"/>
      <c r="F14" s="22">
        <v>14</v>
      </c>
      <c r="G14" s="22">
        <f t="shared" si="1"/>
        <v>2.8000000000000001E-2</v>
      </c>
      <c r="H14" s="70"/>
      <c r="I14" s="70"/>
      <c r="J14" s="70"/>
      <c r="K14" s="70"/>
      <c r="L14" s="70"/>
      <c r="M14" s="70"/>
      <c r="N14" s="70"/>
      <c r="O14" s="70"/>
      <c r="P14" s="70"/>
      <c r="Q14" s="70"/>
      <c r="R14" s="70"/>
      <c r="S14" s="70"/>
    </row>
    <row r="15" spans="1:19" s="103" customFormat="1" ht="47.25" customHeight="1">
      <c r="A15" s="90" t="s">
        <v>94</v>
      </c>
      <c r="B15" s="110">
        <v>155</v>
      </c>
      <c r="C15" s="202"/>
      <c r="D15" s="5"/>
      <c r="E15" s="101">
        <v>200</v>
      </c>
      <c r="F15" s="101"/>
      <c r="G15" s="102">
        <f>SUM(G16:G18)</f>
        <v>7.8370000000000006</v>
      </c>
      <c r="H15" s="102">
        <v>3.6</v>
      </c>
      <c r="I15" s="102">
        <v>2.67</v>
      </c>
      <c r="J15" s="102">
        <v>28.27</v>
      </c>
      <c r="K15" s="102">
        <v>155.19999999999999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s="35" customFormat="1" ht="15" customHeight="1">
      <c r="A16" s="147" t="s">
        <v>99</v>
      </c>
      <c r="B16" s="110">
        <v>155</v>
      </c>
      <c r="C16" s="200">
        <v>5</v>
      </c>
      <c r="D16" s="7">
        <f t="shared" ref="D16:D56" si="2">B16*C16/1000</f>
        <v>0.77500000000000002</v>
      </c>
      <c r="E16" s="7"/>
      <c r="F16" s="22">
        <v>148</v>
      </c>
      <c r="G16" s="22">
        <f>C16*F16/1000</f>
        <v>0.74</v>
      </c>
      <c r="H16" s="7"/>
      <c r="I16" s="7"/>
      <c r="J16" s="7"/>
      <c r="K16" s="7"/>
      <c r="L16" s="7"/>
      <c r="M16" s="7"/>
      <c r="N16" s="7"/>
      <c r="O16" s="7"/>
      <c r="P16" s="7"/>
      <c r="Q16" s="7"/>
      <c r="R16" s="7"/>
      <c r="S16" s="7"/>
    </row>
    <row r="17" spans="1:19" ht="15" customHeight="1">
      <c r="A17" s="147" t="s">
        <v>58</v>
      </c>
      <c r="B17" s="110">
        <v>155</v>
      </c>
      <c r="C17" s="200">
        <v>100</v>
      </c>
      <c r="D17" s="7">
        <f t="shared" si="2"/>
        <v>15.5</v>
      </c>
      <c r="E17" s="7"/>
      <c r="F17" s="22">
        <v>60.97</v>
      </c>
      <c r="G17" s="22">
        <f t="shared" ref="G17:G18" si="3">C17*F17/1000</f>
        <v>6.0970000000000004</v>
      </c>
      <c r="H17" s="7"/>
      <c r="I17" s="7"/>
      <c r="J17" s="7"/>
      <c r="K17" s="7"/>
      <c r="L17" s="7"/>
      <c r="M17" s="7"/>
      <c r="N17" s="7"/>
      <c r="O17" s="7"/>
      <c r="P17" s="7"/>
      <c r="Q17" s="7"/>
      <c r="R17" s="7"/>
      <c r="S17" s="7"/>
    </row>
    <row r="18" spans="1:19" s="103" customFormat="1" ht="15" customHeight="1">
      <c r="A18" s="85" t="s">
        <v>22</v>
      </c>
      <c r="B18" s="110">
        <v>155</v>
      </c>
      <c r="C18" s="198">
        <v>20</v>
      </c>
      <c r="D18" s="6">
        <f t="shared" si="2"/>
        <v>3.1</v>
      </c>
      <c r="E18" s="6"/>
      <c r="F18" s="8">
        <v>50</v>
      </c>
      <c r="G18" s="22">
        <f t="shared" si="3"/>
        <v>1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 ht="15" customHeight="1">
      <c r="A19" s="97" t="s">
        <v>139</v>
      </c>
      <c r="B19" s="110">
        <v>155</v>
      </c>
      <c r="C19" s="108"/>
      <c r="D19" s="5"/>
      <c r="E19" s="101">
        <v>150</v>
      </c>
      <c r="F19" s="101"/>
      <c r="G19" s="102">
        <f>SUM(G20)</f>
        <v>6.15</v>
      </c>
      <c r="H19" s="101">
        <v>12.18</v>
      </c>
      <c r="I19" s="101">
        <v>3.17</v>
      </c>
      <c r="J19" s="101">
        <v>28.5</v>
      </c>
      <c r="K19" s="102">
        <v>363</v>
      </c>
      <c r="L19" s="102">
        <v>0.05</v>
      </c>
      <c r="M19" s="102"/>
      <c r="N19" s="102"/>
      <c r="O19" s="102">
        <v>0.65</v>
      </c>
      <c r="P19" s="102">
        <v>11.5</v>
      </c>
      <c r="Q19" s="102">
        <v>43.5</v>
      </c>
      <c r="R19" s="102">
        <v>16.5</v>
      </c>
      <c r="S19" s="102">
        <v>0.55000000000000004</v>
      </c>
    </row>
    <row r="20" spans="1:19" s="103" customFormat="1" ht="15" customHeight="1">
      <c r="A20" s="10" t="s">
        <v>139</v>
      </c>
      <c r="B20" s="110">
        <v>155</v>
      </c>
      <c r="C20" s="9">
        <v>150</v>
      </c>
      <c r="D20" s="6">
        <f t="shared" si="2"/>
        <v>23.25</v>
      </c>
      <c r="E20" s="6"/>
      <c r="F20" s="8">
        <v>41</v>
      </c>
      <c r="G20" s="8">
        <f>C20*F20/1000</f>
        <v>6.15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ht="15" customHeight="1">
      <c r="A21" s="161"/>
      <c r="B21" s="110">
        <v>99</v>
      </c>
      <c r="C21" s="163"/>
      <c r="D21" s="164"/>
      <c r="E21" s="165"/>
      <c r="F21" s="165"/>
      <c r="G21" s="165"/>
      <c r="H21" s="23">
        <f>SUM(H9:H20)</f>
        <v>23.1</v>
      </c>
      <c r="I21" s="23">
        <f>SUM(I9:I20)</f>
        <v>11.76</v>
      </c>
      <c r="J21" s="23">
        <f>SUM(J9:J20)</f>
        <v>94.27</v>
      </c>
      <c r="K21" s="23">
        <f>SUM(K9:K20)</f>
        <v>745.2</v>
      </c>
      <c r="L21" s="23">
        <f t="shared" ref="L21:S21" si="4">SUM(L9:L20)</f>
        <v>0.27</v>
      </c>
      <c r="M21" s="23">
        <f t="shared" si="4"/>
        <v>1.47</v>
      </c>
      <c r="N21" s="23">
        <f t="shared" si="4"/>
        <v>5</v>
      </c>
      <c r="O21" s="23">
        <f t="shared" si="4"/>
        <v>3.55</v>
      </c>
      <c r="P21" s="23">
        <f t="shared" si="4"/>
        <v>174.26999999999998</v>
      </c>
      <c r="Q21" s="23">
        <f t="shared" si="4"/>
        <v>306.5</v>
      </c>
      <c r="R21" s="23">
        <f t="shared" si="4"/>
        <v>90.83</v>
      </c>
      <c r="S21" s="23">
        <f t="shared" si="4"/>
        <v>5.53</v>
      </c>
    </row>
    <row r="22" spans="1:19" s="124" customFormat="1" ht="15" customHeight="1">
      <c r="A22" s="141" t="s">
        <v>12</v>
      </c>
      <c r="B22" s="137">
        <v>155</v>
      </c>
      <c r="C22" s="149"/>
      <c r="D22" s="150"/>
      <c r="E22" s="142"/>
      <c r="F22" s="142"/>
      <c r="G22" s="142"/>
      <c r="H22" s="151"/>
      <c r="I22" s="151"/>
      <c r="J22" s="151"/>
      <c r="K22" s="152"/>
      <c r="L22" s="152"/>
      <c r="M22" s="152"/>
      <c r="N22" s="152"/>
      <c r="O22" s="152"/>
      <c r="P22" s="152"/>
      <c r="Q22" s="152"/>
      <c r="R22" s="152"/>
      <c r="S22" s="152"/>
    </row>
    <row r="23" spans="1:19" s="124" customFormat="1" ht="42" customHeight="1">
      <c r="A23" s="97" t="s">
        <v>210</v>
      </c>
      <c r="B23" s="98">
        <v>155</v>
      </c>
      <c r="C23" s="101"/>
      <c r="D23" s="8"/>
      <c r="E23" s="101">
        <v>100</v>
      </c>
      <c r="F23" s="101"/>
      <c r="G23" s="112">
        <f>SUM(G24:G26)</f>
        <v>4.5999999999999996</v>
      </c>
      <c r="H23" s="101">
        <v>1.48</v>
      </c>
      <c r="I23" s="101">
        <v>3.93</v>
      </c>
      <c r="J23" s="101">
        <v>7.33</v>
      </c>
      <c r="K23" s="101">
        <v>94.2</v>
      </c>
      <c r="L23" s="101">
        <v>0.05</v>
      </c>
      <c r="M23" s="101">
        <v>6.95</v>
      </c>
      <c r="N23" s="101"/>
      <c r="O23" s="101">
        <v>2.4900000000000002</v>
      </c>
      <c r="P23" s="101">
        <v>21.19</v>
      </c>
      <c r="Q23" s="101">
        <v>33.979999999999997</v>
      </c>
      <c r="R23" s="101">
        <v>24</v>
      </c>
      <c r="S23" s="101">
        <v>1.32</v>
      </c>
    </row>
    <row r="24" spans="1:19" s="124" customFormat="1" ht="15" customHeight="1">
      <c r="A24" s="11" t="s">
        <v>98</v>
      </c>
      <c r="B24" s="98">
        <v>155</v>
      </c>
      <c r="C24" s="12">
        <v>36</v>
      </c>
      <c r="D24" s="8">
        <f t="shared" ref="D24:D26" si="5">B24*C24/1000</f>
        <v>5.58</v>
      </c>
      <c r="E24" s="7"/>
      <c r="F24" s="22">
        <v>67.900000000000006</v>
      </c>
      <c r="G24" s="22">
        <f t="shared" ref="G24:G26" si="6">C24*F24/1000</f>
        <v>2.4443999999999999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s="124" customFormat="1" ht="15" customHeight="1">
      <c r="A25" s="11" t="s">
        <v>28</v>
      </c>
      <c r="B25" s="98">
        <v>155</v>
      </c>
      <c r="C25" s="12">
        <v>94</v>
      </c>
      <c r="D25" s="8">
        <f t="shared" si="5"/>
        <v>14.57</v>
      </c>
      <c r="E25" s="7"/>
      <c r="F25" s="22">
        <v>22.4</v>
      </c>
      <c r="G25" s="22">
        <f t="shared" si="6"/>
        <v>2.1055999999999999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s="124" customFormat="1" ht="15" customHeight="1">
      <c r="A26" s="10" t="s">
        <v>22</v>
      </c>
      <c r="B26" s="98">
        <v>155</v>
      </c>
      <c r="C26" s="9">
        <v>1</v>
      </c>
      <c r="D26" s="8">
        <f t="shared" si="5"/>
        <v>0.155</v>
      </c>
      <c r="E26" s="6"/>
      <c r="F26" s="22">
        <v>50</v>
      </c>
      <c r="G26" s="22">
        <f t="shared" si="6"/>
        <v>0.05</v>
      </c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</row>
    <row r="27" spans="1:19" s="103" customFormat="1" ht="38.25">
      <c r="A27" s="90" t="s">
        <v>136</v>
      </c>
      <c r="B27" s="98">
        <v>155</v>
      </c>
      <c r="C27" s="199"/>
      <c r="D27" s="5"/>
      <c r="E27" s="101" t="s">
        <v>62</v>
      </c>
      <c r="F27" s="101"/>
      <c r="G27" s="102">
        <f>SUM(G28:G37)</f>
        <v>12.121700000000001</v>
      </c>
      <c r="H27" s="102">
        <v>2.2000000000000002</v>
      </c>
      <c r="I27" s="102">
        <v>5.2</v>
      </c>
      <c r="J27" s="102">
        <v>15.58</v>
      </c>
      <c r="K27" s="102">
        <v>117.9</v>
      </c>
      <c r="L27" s="102">
        <v>0.1</v>
      </c>
      <c r="M27" s="102">
        <v>14.3</v>
      </c>
      <c r="N27" s="102"/>
      <c r="O27" s="102">
        <v>2.4300000000000002</v>
      </c>
      <c r="P27" s="102">
        <v>16.55</v>
      </c>
      <c r="Q27" s="102">
        <v>34.950000000000003</v>
      </c>
      <c r="R27" s="102">
        <v>28</v>
      </c>
      <c r="S27" s="102">
        <v>1.03</v>
      </c>
    </row>
    <row r="28" spans="1:19" s="103" customFormat="1" ht="15" customHeight="1">
      <c r="A28" s="147" t="s">
        <v>95</v>
      </c>
      <c r="B28" s="98">
        <v>155</v>
      </c>
      <c r="C28" s="200">
        <v>5</v>
      </c>
      <c r="D28" s="22">
        <f t="shared" si="2"/>
        <v>0.77500000000000002</v>
      </c>
      <c r="E28" s="7"/>
      <c r="F28" s="22">
        <v>32</v>
      </c>
      <c r="G28" s="22">
        <f>C28*F28/1000</f>
        <v>0.16</v>
      </c>
      <c r="H28" s="102"/>
      <c r="I28" s="102"/>
      <c r="J28" s="102"/>
      <c r="K28" s="102"/>
      <c r="L28" s="102"/>
      <c r="M28" s="102"/>
      <c r="N28" s="102"/>
      <c r="O28" s="102"/>
      <c r="P28" s="102"/>
      <c r="Q28" s="102"/>
      <c r="R28" s="102"/>
      <c r="S28" s="102"/>
    </row>
    <row r="29" spans="1:19" ht="15" customHeight="1">
      <c r="A29" s="147" t="s">
        <v>27</v>
      </c>
      <c r="B29" s="98">
        <v>155</v>
      </c>
      <c r="C29" s="200">
        <v>100</v>
      </c>
      <c r="D29" s="22">
        <f t="shared" si="2"/>
        <v>15.5</v>
      </c>
      <c r="E29" s="7"/>
      <c r="F29" s="22">
        <v>16.899999999999999</v>
      </c>
      <c r="G29" s="22">
        <f t="shared" ref="G29:G37" si="7">C29*F29/1000</f>
        <v>1.6899999999999997</v>
      </c>
      <c r="H29" s="7"/>
      <c r="I29" s="7"/>
      <c r="J29" s="7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36</v>
      </c>
      <c r="B30" s="98">
        <v>155</v>
      </c>
      <c r="C30" s="200">
        <v>6</v>
      </c>
      <c r="D30" s="22">
        <f t="shared" si="2"/>
        <v>0.93</v>
      </c>
      <c r="E30" s="7"/>
      <c r="F30" s="22">
        <v>24</v>
      </c>
      <c r="G30" s="22">
        <f t="shared" si="7"/>
        <v>0.14399999999999999</v>
      </c>
      <c r="H30" s="7"/>
      <c r="I30" s="7"/>
      <c r="J30" s="7"/>
      <c r="K30" s="7"/>
      <c r="L30" s="7"/>
      <c r="M30" s="7"/>
      <c r="N30" s="7"/>
      <c r="O30" s="7"/>
      <c r="P30" s="7"/>
      <c r="Q30" s="7"/>
      <c r="R30" s="7"/>
      <c r="S30" s="7"/>
    </row>
    <row r="31" spans="1:19" s="124" customFormat="1" ht="15" customHeight="1">
      <c r="A31" s="147" t="s">
        <v>133</v>
      </c>
      <c r="B31" s="98">
        <v>155</v>
      </c>
      <c r="C31" s="200">
        <v>46</v>
      </c>
      <c r="D31" s="22">
        <f t="shared" si="2"/>
        <v>7.13</v>
      </c>
      <c r="E31" s="7"/>
      <c r="F31" s="22">
        <v>163</v>
      </c>
      <c r="G31" s="22">
        <f t="shared" si="7"/>
        <v>7.4980000000000002</v>
      </c>
      <c r="H31" s="7"/>
      <c r="I31" s="7"/>
      <c r="J31" s="7"/>
      <c r="K31" s="7"/>
      <c r="L31" s="7"/>
      <c r="M31" s="7"/>
      <c r="N31" s="7"/>
      <c r="O31" s="7"/>
      <c r="P31" s="7"/>
      <c r="Q31" s="7"/>
      <c r="R31" s="7"/>
      <c r="S31" s="7"/>
    </row>
    <row r="32" spans="1:19" s="103" customFormat="1" ht="15" customHeight="1">
      <c r="A32" s="147" t="s">
        <v>24</v>
      </c>
      <c r="B32" s="98">
        <v>155</v>
      </c>
      <c r="C32" s="200">
        <v>2</v>
      </c>
      <c r="D32" s="22">
        <f t="shared" si="2"/>
        <v>0.31</v>
      </c>
      <c r="E32" s="7"/>
      <c r="F32" s="22"/>
      <c r="G32" s="22">
        <f t="shared" si="7"/>
        <v>0</v>
      </c>
      <c r="H32" s="7"/>
      <c r="I32" s="7"/>
      <c r="J32" s="7"/>
      <c r="K32" s="7"/>
      <c r="L32" s="7"/>
      <c r="M32" s="7"/>
      <c r="N32" s="7"/>
      <c r="O32" s="7"/>
      <c r="P32" s="7"/>
      <c r="Q32" s="7"/>
      <c r="R32" s="7"/>
      <c r="S32" s="7"/>
    </row>
    <row r="33" spans="1:19" ht="15" customHeight="1">
      <c r="A33" s="147" t="s">
        <v>28</v>
      </c>
      <c r="B33" s="98">
        <v>155</v>
      </c>
      <c r="C33" s="200">
        <v>13</v>
      </c>
      <c r="D33" s="22">
        <f t="shared" si="2"/>
        <v>2.0150000000000001</v>
      </c>
      <c r="E33" s="7"/>
      <c r="F33" s="22">
        <v>22.4</v>
      </c>
      <c r="G33" s="22">
        <f t="shared" si="7"/>
        <v>0.29120000000000001</v>
      </c>
      <c r="H33" s="7"/>
      <c r="I33" s="7"/>
      <c r="J33" s="7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31</v>
      </c>
      <c r="B34" s="98">
        <v>155</v>
      </c>
      <c r="C34" s="200">
        <v>5</v>
      </c>
      <c r="D34" s="22">
        <f t="shared" si="2"/>
        <v>0.77500000000000002</v>
      </c>
      <c r="E34" s="7"/>
      <c r="F34" s="22">
        <v>190.09</v>
      </c>
      <c r="G34" s="22">
        <f t="shared" si="7"/>
        <v>0.95045000000000002</v>
      </c>
      <c r="H34" s="7"/>
      <c r="I34" s="7"/>
      <c r="J34" s="7"/>
      <c r="K34" s="7"/>
      <c r="L34" s="7"/>
      <c r="M34" s="7"/>
      <c r="N34" s="7"/>
      <c r="O34" s="7"/>
      <c r="P34" s="7"/>
      <c r="Q34" s="7"/>
      <c r="R34" s="7"/>
      <c r="S34" s="7"/>
    </row>
    <row r="35" spans="1:19" s="35" customFormat="1" ht="15" customHeight="1">
      <c r="A35" s="147" t="s">
        <v>108</v>
      </c>
      <c r="B35" s="98">
        <v>155</v>
      </c>
      <c r="C35" s="200">
        <v>15</v>
      </c>
      <c r="D35" s="22">
        <f t="shared" si="2"/>
        <v>2.3250000000000002</v>
      </c>
      <c r="E35" s="7"/>
      <c r="F35" s="22">
        <v>51.67</v>
      </c>
      <c r="G35" s="22">
        <f t="shared" si="7"/>
        <v>0.77505000000000002</v>
      </c>
      <c r="H35" s="7"/>
      <c r="I35" s="7"/>
      <c r="J35" s="7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147" t="s">
        <v>19</v>
      </c>
      <c r="B36" s="98">
        <v>155</v>
      </c>
      <c r="C36" s="200">
        <v>2</v>
      </c>
      <c r="D36" s="22">
        <f t="shared" si="2"/>
        <v>0.31</v>
      </c>
      <c r="E36" s="7"/>
      <c r="F36" s="22">
        <v>14</v>
      </c>
      <c r="G36" s="22">
        <f t="shared" si="7"/>
        <v>2.8000000000000001E-2</v>
      </c>
      <c r="H36" s="7"/>
      <c r="I36" s="7"/>
      <c r="J36" s="7"/>
      <c r="K36" s="7"/>
      <c r="L36" s="7"/>
      <c r="M36" s="7"/>
      <c r="N36" s="7"/>
      <c r="O36" s="7"/>
      <c r="P36" s="7"/>
      <c r="Q36" s="7"/>
      <c r="R36" s="7"/>
      <c r="S36" s="7"/>
    </row>
    <row r="37" spans="1:19" ht="28.5" customHeight="1">
      <c r="A37" s="85" t="s">
        <v>25</v>
      </c>
      <c r="B37" s="98">
        <v>155</v>
      </c>
      <c r="C37" s="198">
        <v>5</v>
      </c>
      <c r="D37" s="8">
        <f t="shared" si="2"/>
        <v>0.77500000000000002</v>
      </c>
      <c r="E37" s="6"/>
      <c r="F37" s="22">
        <v>117</v>
      </c>
      <c r="G37" s="22">
        <f t="shared" si="7"/>
        <v>0.58499999999999996</v>
      </c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</row>
    <row r="38" spans="1:19" s="103" customFormat="1" ht="42.75" customHeight="1">
      <c r="A38" s="90" t="s">
        <v>122</v>
      </c>
      <c r="B38" s="98">
        <v>155</v>
      </c>
      <c r="C38" s="199"/>
      <c r="D38" s="5"/>
      <c r="E38" s="101" t="s">
        <v>211</v>
      </c>
      <c r="F38" s="101"/>
      <c r="G38" s="102">
        <f>SUM(G39:G47)</f>
        <v>47.501000000000005</v>
      </c>
      <c r="H38" s="102">
        <v>6.84</v>
      </c>
      <c r="I38" s="102">
        <v>6.72</v>
      </c>
      <c r="J38" s="102">
        <v>2.2000000000000002</v>
      </c>
      <c r="K38" s="102">
        <v>127</v>
      </c>
      <c r="L38" s="102">
        <v>0.12</v>
      </c>
      <c r="M38" s="102">
        <v>1.8</v>
      </c>
      <c r="N38" s="102">
        <v>22.2</v>
      </c>
      <c r="O38" s="102">
        <v>2.2200000000000002</v>
      </c>
      <c r="P38" s="102">
        <v>43.2</v>
      </c>
      <c r="Q38" s="102">
        <v>265.39999999999998</v>
      </c>
      <c r="R38" s="102">
        <v>42.8</v>
      </c>
      <c r="S38" s="102">
        <v>0.82</v>
      </c>
    </row>
    <row r="39" spans="1:19" s="35" customFormat="1" ht="15" customHeight="1">
      <c r="A39" s="147" t="s">
        <v>232</v>
      </c>
      <c r="B39" s="98">
        <v>155</v>
      </c>
      <c r="C39" s="200">
        <v>134</v>
      </c>
      <c r="D39" s="22">
        <f t="shared" si="2"/>
        <v>20.77</v>
      </c>
      <c r="E39" s="7"/>
      <c r="F39" s="22">
        <v>330</v>
      </c>
      <c r="G39" s="22">
        <f>C39*F39/1000</f>
        <v>44.22</v>
      </c>
      <c r="H39" s="7"/>
      <c r="I39" s="7"/>
      <c r="J39" s="7"/>
      <c r="K39" s="7"/>
      <c r="L39" s="7"/>
      <c r="M39" s="7"/>
      <c r="N39" s="7"/>
      <c r="O39" s="7"/>
      <c r="P39" s="7"/>
      <c r="Q39" s="7"/>
      <c r="R39" s="7"/>
      <c r="S39" s="7"/>
    </row>
    <row r="40" spans="1:19" ht="15" customHeight="1">
      <c r="A40" s="147" t="s">
        <v>36</v>
      </c>
      <c r="B40" s="98">
        <v>155</v>
      </c>
      <c r="C40" s="200">
        <v>18</v>
      </c>
      <c r="D40" s="22">
        <f t="shared" si="2"/>
        <v>2.79</v>
      </c>
      <c r="E40" s="7"/>
      <c r="F40" s="22">
        <v>24</v>
      </c>
      <c r="G40" s="22">
        <f t="shared" ref="G40:G47" si="8">C40*F40/1000</f>
        <v>0.432</v>
      </c>
      <c r="H40" s="7"/>
      <c r="I40" s="7"/>
      <c r="J40" s="7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47" t="s">
        <v>28</v>
      </c>
      <c r="B41" s="98">
        <v>155</v>
      </c>
      <c r="C41" s="200">
        <v>40</v>
      </c>
      <c r="D41" s="22">
        <f t="shared" si="2"/>
        <v>6.2</v>
      </c>
      <c r="E41" s="7"/>
      <c r="F41" s="22">
        <v>22.4</v>
      </c>
      <c r="G41" s="22">
        <f t="shared" si="8"/>
        <v>0.89600000000000002</v>
      </c>
      <c r="H41" s="7"/>
      <c r="I41" s="7"/>
      <c r="J41" s="7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47" t="s">
        <v>123</v>
      </c>
      <c r="B42" s="98">
        <v>155</v>
      </c>
      <c r="C42" s="200">
        <v>15</v>
      </c>
      <c r="D42" s="22">
        <f t="shared" si="2"/>
        <v>2.3250000000000002</v>
      </c>
      <c r="E42" s="7"/>
      <c r="F42" s="22">
        <v>55</v>
      </c>
      <c r="G42" s="22">
        <f t="shared" si="8"/>
        <v>0.82499999999999996</v>
      </c>
      <c r="H42" s="7"/>
      <c r="I42" s="7"/>
      <c r="J42" s="7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15" customHeight="1">
      <c r="A43" s="147" t="s">
        <v>34</v>
      </c>
      <c r="B43" s="98">
        <v>155</v>
      </c>
      <c r="C43" s="200">
        <v>1.5</v>
      </c>
      <c r="D43" s="22">
        <f t="shared" si="2"/>
        <v>0.23250000000000001</v>
      </c>
      <c r="E43" s="7"/>
      <c r="F43" s="22"/>
      <c r="G43" s="22">
        <f t="shared" si="8"/>
        <v>0</v>
      </c>
      <c r="H43" s="7"/>
      <c r="I43" s="7"/>
      <c r="J43" s="7"/>
      <c r="K43" s="7"/>
      <c r="L43" s="7"/>
      <c r="M43" s="7"/>
      <c r="N43" s="7"/>
      <c r="O43" s="7"/>
      <c r="P43" s="7"/>
      <c r="Q43" s="7"/>
      <c r="R43" s="7"/>
      <c r="S43" s="7"/>
    </row>
    <row r="44" spans="1:19" s="35" customFormat="1" ht="15" customHeight="1">
      <c r="A44" s="147" t="s">
        <v>73</v>
      </c>
      <c r="B44" s="98">
        <v>155</v>
      </c>
      <c r="C44" s="200">
        <v>3</v>
      </c>
      <c r="D44" s="22">
        <f t="shared" si="2"/>
        <v>0.46500000000000002</v>
      </c>
      <c r="E44" s="7"/>
      <c r="F44" s="22">
        <v>50</v>
      </c>
      <c r="G44" s="22">
        <f t="shared" si="8"/>
        <v>0.15</v>
      </c>
      <c r="H44" s="7"/>
      <c r="I44" s="7"/>
      <c r="J44" s="7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47" t="s">
        <v>124</v>
      </c>
      <c r="B45" s="98">
        <v>155</v>
      </c>
      <c r="C45" s="200">
        <v>0.01</v>
      </c>
      <c r="D45" s="22">
        <f t="shared" si="2"/>
        <v>1.5499999999999999E-3</v>
      </c>
      <c r="E45" s="7"/>
      <c r="F45" s="22"/>
      <c r="G45" s="22">
        <f t="shared" si="8"/>
        <v>0</v>
      </c>
      <c r="H45" s="7"/>
      <c r="I45" s="7"/>
      <c r="J45" s="7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47" t="s">
        <v>19</v>
      </c>
      <c r="B46" s="98">
        <v>155</v>
      </c>
      <c r="C46" s="200">
        <v>3</v>
      </c>
      <c r="D46" s="22">
        <f t="shared" si="2"/>
        <v>0.46500000000000002</v>
      </c>
      <c r="E46" s="7"/>
      <c r="F46" s="22">
        <v>14</v>
      </c>
      <c r="G46" s="22">
        <f t="shared" si="8"/>
        <v>4.2000000000000003E-2</v>
      </c>
      <c r="H46" s="7"/>
      <c r="I46" s="7"/>
      <c r="J46" s="7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28.5" customHeight="1">
      <c r="A47" s="147" t="s">
        <v>25</v>
      </c>
      <c r="B47" s="98">
        <v>155</v>
      </c>
      <c r="C47" s="200">
        <v>8</v>
      </c>
      <c r="D47" s="22">
        <f t="shared" si="2"/>
        <v>1.24</v>
      </c>
      <c r="E47" s="7"/>
      <c r="F47" s="22">
        <v>117</v>
      </c>
      <c r="G47" s="22">
        <f t="shared" si="8"/>
        <v>0.93600000000000005</v>
      </c>
      <c r="H47" s="7"/>
      <c r="I47" s="7"/>
      <c r="J47" s="7"/>
      <c r="K47" s="7"/>
      <c r="L47" s="7"/>
      <c r="M47" s="7"/>
      <c r="N47" s="7"/>
      <c r="O47" s="7"/>
      <c r="P47" s="7"/>
      <c r="Q47" s="7"/>
      <c r="R47" s="7"/>
      <c r="S47" s="7"/>
    </row>
    <row r="48" spans="1:19" s="35" customFormat="1" ht="28.5" customHeight="1">
      <c r="A48" s="90" t="s">
        <v>97</v>
      </c>
      <c r="B48" s="98">
        <v>155</v>
      </c>
      <c r="C48" s="199"/>
      <c r="D48" s="5"/>
      <c r="E48" s="101">
        <v>200</v>
      </c>
      <c r="F48" s="101"/>
      <c r="G48" s="102">
        <f>SUM(G49:G52)</f>
        <v>10.29223</v>
      </c>
      <c r="H48" s="112">
        <v>3.08</v>
      </c>
      <c r="I48" s="118">
        <v>2.33</v>
      </c>
      <c r="J48" s="112">
        <v>19.13</v>
      </c>
      <c r="K48" s="112">
        <v>109.73</v>
      </c>
      <c r="L48" s="112">
        <v>1.1599999999999999</v>
      </c>
      <c r="M48" s="112">
        <v>3.75</v>
      </c>
      <c r="N48" s="112">
        <v>33.15</v>
      </c>
      <c r="O48" s="112">
        <v>0.15</v>
      </c>
      <c r="P48" s="112">
        <v>38.25</v>
      </c>
      <c r="Q48" s="112">
        <v>76.95</v>
      </c>
      <c r="R48" s="112">
        <v>26.7</v>
      </c>
      <c r="S48" s="112">
        <v>0.86</v>
      </c>
    </row>
    <row r="49" spans="1:19" s="35" customFormat="1" ht="15" customHeight="1">
      <c r="A49" s="147" t="s">
        <v>27</v>
      </c>
      <c r="B49" s="98">
        <v>155</v>
      </c>
      <c r="C49" s="200">
        <v>228</v>
      </c>
      <c r="D49" s="22">
        <f t="shared" ref="D49:D50" si="9">B49*C49/1000</f>
        <v>35.340000000000003</v>
      </c>
      <c r="E49" s="7"/>
      <c r="F49" s="22">
        <v>16.899999999999999</v>
      </c>
      <c r="G49" s="22">
        <f>C49*F49/1000</f>
        <v>3.8531999999999997</v>
      </c>
      <c r="H49" s="7"/>
      <c r="I49" s="7"/>
      <c r="J49" s="7"/>
      <c r="K49" s="7"/>
      <c r="L49" s="7"/>
      <c r="M49" s="7"/>
      <c r="N49" s="7"/>
      <c r="O49" s="7"/>
      <c r="P49" s="7"/>
      <c r="Q49" s="7"/>
      <c r="R49" s="7"/>
      <c r="S49" s="7"/>
    </row>
    <row r="50" spans="1:19" s="35" customFormat="1" ht="15" customHeight="1">
      <c r="A50" s="147" t="s">
        <v>58</v>
      </c>
      <c r="B50" s="98">
        <v>155</v>
      </c>
      <c r="C50" s="200">
        <v>32</v>
      </c>
      <c r="D50" s="22">
        <f t="shared" si="9"/>
        <v>4.96</v>
      </c>
      <c r="E50" s="7"/>
      <c r="F50" s="22">
        <v>67.569999999999993</v>
      </c>
      <c r="G50" s="22">
        <f t="shared" ref="G50:G52" si="10">C50*F50/1000</f>
        <v>2.1622399999999997</v>
      </c>
      <c r="H50" s="7"/>
      <c r="I50" s="7"/>
      <c r="J50" s="7"/>
      <c r="K50" s="7"/>
      <c r="L50" s="7"/>
      <c r="M50" s="7"/>
      <c r="N50" s="7"/>
      <c r="O50" s="7"/>
      <c r="P50" s="7"/>
      <c r="Q50" s="7"/>
      <c r="R50" s="7"/>
      <c r="S50" s="7"/>
    </row>
    <row r="51" spans="1:19" s="35" customFormat="1" ht="15" customHeight="1">
      <c r="A51" s="147" t="s">
        <v>93</v>
      </c>
      <c r="B51" s="98">
        <v>155</v>
      </c>
      <c r="C51" s="200">
        <v>2</v>
      </c>
      <c r="D51" s="22"/>
      <c r="E51" s="7"/>
      <c r="F51" s="22">
        <v>14</v>
      </c>
      <c r="G51" s="22">
        <f t="shared" si="10"/>
        <v>2.8000000000000001E-2</v>
      </c>
      <c r="H51" s="7"/>
      <c r="I51" s="7"/>
      <c r="J51" s="7"/>
      <c r="K51" s="7"/>
      <c r="L51" s="7"/>
      <c r="M51" s="7"/>
      <c r="N51" s="7"/>
      <c r="O51" s="7"/>
      <c r="P51" s="7"/>
      <c r="Q51" s="7"/>
      <c r="R51" s="7"/>
      <c r="S51" s="7"/>
    </row>
    <row r="52" spans="1:19" s="35" customFormat="1" ht="15" customHeight="1">
      <c r="A52" s="85" t="s">
        <v>41</v>
      </c>
      <c r="B52" s="98">
        <v>155</v>
      </c>
      <c r="C52" s="198">
        <v>7</v>
      </c>
      <c r="D52" s="8">
        <f t="shared" ref="D52" si="11">B52*C52/1000</f>
        <v>1.085</v>
      </c>
      <c r="E52" s="6"/>
      <c r="F52" s="22">
        <v>606.97</v>
      </c>
      <c r="G52" s="22">
        <f t="shared" si="10"/>
        <v>4.2487899999999996</v>
      </c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</row>
    <row r="53" spans="1:19" s="103" customFormat="1" ht="15" customHeight="1">
      <c r="A53" s="167" t="s">
        <v>197</v>
      </c>
      <c r="B53" s="98">
        <v>155</v>
      </c>
      <c r="C53" s="102"/>
      <c r="D53" s="54"/>
      <c r="E53" s="169">
        <v>200</v>
      </c>
      <c r="F53" s="101"/>
      <c r="G53" s="102">
        <f>SUM(G54)</f>
        <v>7</v>
      </c>
      <c r="H53" s="102">
        <v>1</v>
      </c>
      <c r="I53" s="102"/>
      <c r="J53" s="102">
        <v>19.8</v>
      </c>
      <c r="K53" s="102">
        <v>85</v>
      </c>
      <c r="L53" s="112">
        <v>20</v>
      </c>
      <c r="M53" s="112"/>
      <c r="N53" s="112">
        <v>0.67</v>
      </c>
      <c r="O53" s="112">
        <v>52</v>
      </c>
      <c r="P53" s="112">
        <v>82.67</v>
      </c>
      <c r="Q53" s="112">
        <v>30</v>
      </c>
      <c r="R53" s="112">
        <v>3.2</v>
      </c>
      <c r="S53" s="102"/>
    </row>
    <row r="54" spans="1:19" s="103" customFormat="1" ht="15" customHeight="1">
      <c r="A54" s="168" t="s">
        <v>197</v>
      </c>
      <c r="B54" s="98">
        <v>155</v>
      </c>
      <c r="C54" s="9">
        <v>200</v>
      </c>
      <c r="D54" s="8">
        <f t="shared" si="2"/>
        <v>31</v>
      </c>
      <c r="E54" s="8"/>
      <c r="F54" s="8">
        <v>35</v>
      </c>
      <c r="G54" s="8">
        <f>C54*F54/1000</f>
        <v>7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s="103" customFormat="1" ht="15" customHeight="1">
      <c r="A55" s="97" t="s">
        <v>44</v>
      </c>
      <c r="B55" s="98">
        <v>155</v>
      </c>
      <c r="C55" s="99"/>
      <c r="D55" s="54"/>
      <c r="E55" s="101">
        <v>90</v>
      </c>
      <c r="F55" s="101"/>
      <c r="G55" s="102">
        <f>SUM(G56)</f>
        <v>3.69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34">
        <v>7.0000000000000007E-2</v>
      </c>
      <c r="M55" s="34"/>
      <c r="N55" s="34"/>
      <c r="O55" s="34">
        <v>0.54</v>
      </c>
      <c r="P55" s="34">
        <v>13.8</v>
      </c>
      <c r="Q55" s="34">
        <v>63.6</v>
      </c>
      <c r="R55" s="34">
        <v>15</v>
      </c>
      <c r="S55" s="34">
        <v>1.86</v>
      </c>
    </row>
    <row r="56" spans="1:19" s="35" customFormat="1" ht="15" customHeight="1">
      <c r="A56" s="10" t="s">
        <v>43</v>
      </c>
      <c r="B56" s="98">
        <v>155</v>
      </c>
      <c r="C56" s="9">
        <v>90</v>
      </c>
      <c r="D56" s="8">
        <f t="shared" si="2"/>
        <v>13.95</v>
      </c>
      <c r="E56" s="6"/>
      <c r="F56" s="8">
        <v>41</v>
      </c>
      <c r="G56" s="8">
        <f>C56*F56/1000</f>
        <v>3.69</v>
      </c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</row>
    <row r="57" spans="1:19" s="35" customFormat="1" ht="15" customHeight="1">
      <c r="A57" s="97" t="s">
        <v>152</v>
      </c>
      <c r="B57" s="98">
        <v>155</v>
      </c>
      <c r="C57" s="101"/>
      <c r="D57" s="5"/>
      <c r="E57" s="101">
        <v>25</v>
      </c>
      <c r="F57" s="101"/>
      <c r="G57" s="102">
        <f>SUM(G58)</f>
        <v>2.48475</v>
      </c>
      <c r="H57" s="102">
        <v>0.77</v>
      </c>
      <c r="I57" s="102">
        <v>6.07</v>
      </c>
      <c r="J57" s="102">
        <v>1.18</v>
      </c>
      <c r="K57" s="102">
        <v>148</v>
      </c>
      <c r="L57" s="102">
        <v>0.08</v>
      </c>
      <c r="M57" s="102"/>
      <c r="N57" s="102"/>
      <c r="O57" s="102">
        <v>1.5</v>
      </c>
      <c r="P57" s="102">
        <v>12</v>
      </c>
      <c r="Q57" s="102">
        <v>1.6</v>
      </c>
      <c r="R57" s="102">
        <v>10</v>
      </c>
      <c r="S57" s="102">
        <v>0.9</v>
      </c>
    </row>
    <row r="58" spans="1:19" s="35" customFormat="1" ht="15" customHeight="1">
      <c r="A58" s="10" t="s">
        <v>152</v>
      </c>
      <c r="B58" s="98">
        <v>155</v>
      </c>
      <c r="C58" s="9">
        <v>25</v>
      </c>
      <c r="D58" s="6">
        <f t="shared" ref="D58" si="12">B58*C58/1000</f>
        <v>3.875</v>
      </c>
      <c r="E58" s="6"/>
      <c r="F58" s="22">
        <v>99.39</v>
      </c>
      <c r="G58" s="22">
        <f>C58*F58/1000</f>
        <v>2.48475</v>
      </c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</row>
    <row r="59" spans="1:19" s="123" customFormat="1" ht="15" customHeight="1">
      <c r="A59" s="90" t="s">
        <v>100</v>
      </c>
      <c r="B59" s="98">
        <v>155</v>
      </c>
      <c r="C59" s="199"/>
      <c r="D59" s="5"/>
      <c r="E59" s="101">
        <v>180</v>
      </c>
      <c r="F59" s="101"/>
      <c r="G59" s="102">
        <f>SUM(G60)</f>
        <v>12.222000000000001</v>
      </c>
      <c r="H59" s="102">
        <v>0.72</v>
      </c>
      <c r="I59" s="102">
        <v>0.54</v>
      </c>
      <c r="J59" s="102">
        <v>14.7</v>
      </c>
      <c r="K59" s="102">
        <v>85</v>
      </c>
      <c r="L59" s="102">
        <v>0.02</v>
      </c>
      <c r="M59" s="102">
        <v>7.5</v>
      </c>
      <c r="N59" s="102"/>
      <c r="O59" s="102">
        <v>0.15</v>
      </c>
      <c r="P59" s="102">
        <v>12</v>
      </c>
      <c r="Q59" s="102">
        <v>8.25</v>
      </c>
      <c r="R59" s="102">
        <v>6.75</v>
      </c>
      <c r="S59" s="102">
        <v>1.65</v>
      </c>
    </row>
    <row r="60" spans="1:19" s="160" customFormat="1" ht="15" customHeight="1">
      <c r="A60" s="85" t="s">
        <v>98</v>
      </c>
      <c r="B60" s="98">
        <v>155</v>
      </c>
      <c r="C60" s="198">
        <v>180</v>
      </c>
      <c r="D60" s="8">
        <f t="shared" ref="D60" si="13">B60*C60/1000</f>
        <v>27.9</v>
      </c>
      <c r="E60" s="6"/>
      <c r="F60" s="8">
        <v>67.900000000000006</v>
      </c>
      <c r="G60" s="8">
        <f>C60*F60/1000</f>
        <v>12.222000000000001</v>
      </c>
      <c r="H60" s="8"/>
      <c r="I60" s="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19" s="96" customFormat="1" ht="15" customHeight="1">
      <c r="A61" s="27"/>
      <c r="B61" s="41"/>
      <c r="C61" s="66"/>
      <c r="D61" s="67"/>
      <c r="E61" s="30"/>
      <c r="F61" s="30"/>
      <c r="G61" s="30"/>
      <c r="H61" s="15">
        <f>SUM(H23:H59)</f>
        <v>24.55</v>
      </c>
      <c r="I61" s="15">
        <f t="shared" ref="I61:S61" si="14">SUM(I23:I59)</f>
        <v>27.299999999999997</v>
      </c>
      <c r="J61" s="15">
        <f t="shared" si="14"/>
        <v>124.25</v>
      </c>
      <c r="K61" s="15">
        <f t="shared" si="14"/>
        <v>952.83</v>
      </c>
      <c r="L61" s="15">
        <f t="shared" si="14"/>
        <v>21.599999999999998</v>
      </c>
      <c r="M61" s="15">
        <f t="shared" si="14"/>
        <v>34.299999999999997</v>
      </c>
      <c r="N61" s="15">
        <f t="shared" si="14"/>
        <v>56.019999999999996</v>
      </c>
      <c r="O61" s="15">
        <f t="shared" si="14"/>
        <v>61.48</v>
      </c>
      <c r="P61" s="15">
        <f t="shared" si="14"/>
        <v>239.66000000000003</v>
      </c>
      <c r="Q61" s="15">
        <f t="shared" si="14"/>
        <v>514.73</v>
      </c>
      <c r="R61" s="15">
        <f t="shared" si="14"/>
        <v>156.44999999999999</v>
      </c>
      <c r="S61" s="15">
        <f t="shared" si="14"/>
        <v>8.4400000000000013</v>
      </c>
    </row>
    <row r="62" spans="1:19">
      <c r="A62" s="56"/>
      <c r="B62" s="56"/>
      <c r="C62" s="56"/>
      <c r="D62" s="56"/>
      <c r="E62" s="56"/>
      <c r="F62" s="209" t="s">
        <v>46</v>
      </c>
      <c r="G62" s="49">
        <f>E64*E65</f>
        <v>19272.534149999999</v>
      </c>
      <c r="H62" s="153">
        <f>H21+H61</f>
        <v>47.650000000000006</v>
      </c>
      <c r="I62" s="153">
        <f t="shared" ref="I62:S62" si="15">I21+I61</f>
        <v>39.059999999999995</v>
      </c>
      <c r="J62" s="153">
        <f t="shared" si="15"/>
        <v>218.51999999999998</v>
      </c>
      <c r="K62" s="153">
        <f t="shared" si="15"/>
        <v>1698.0300000000002</v>
      </c>
      <c r="L62" s="153">
        <f t="shared" si="15"/>
        <v>21.869999999999997</v>
      </c>
      <c r="M62" s="153">
        <f t="shared" si="15"/>
        <v>35.769999999999996</v>
      </c>
      <c r="N62" s="153">
        <f t="shared" si="15"/>
        <v>61.019999999999996</v>
      </c>
      <c r="O62" s="153">
        <f t="shared" si="15"/>
        <v>65.03</v>
      </c>
      <c r="P62" s="153">
        <f t="shared" si="15"/>
        <v>413.93</v>
      </c>
      <c r="Q62" s="153">
        <f t="shared" si="15"/>
        <v>821.23</v>
      </c>
      <c r="R62" s="153">
        <f t="shared" si="15"/>
        <v>247.27999999999997</v>
      </c>
      <c r="S62" s="153">
        <f t="shared" si="15"/>
        <v>13.970000000000002</v>
      </c>
    </row>
    <row r="64" spans="1:19">
      <c r="A64" s="2" t="s">
        <v>47</v>
      </c>
      <c r="E64" s="175">
        <v>155</v>
      </c>
      <c r="F64" s="2" t="s">
        <v>48</v>
      </c>
    </row>
    <row r="65" spans="1:9" ht="15" customHeight="1">
      <c r="A65" s="2" t="s">
        <v>49</v>
      </c>
      <c r="E65" s="174">
        <f>SUM(G9+G15+G19+G23+G27+G38+G48+G53+G55+G59)</f>
        <v>124.33893</v>
      </c>
      <c r="F65" s="2" t="s">
        <v>50</v>
      </c>
    </row>
    <row r="67" spans="1:9">
      <c r="A67" s="2" t="s">
        <v>262</v>
      </c>
      <c r="B67" s="3" t="s">
        <v>292</v>
      </c>
      <c r="E67" s="2" t="s">
        <v>51</v>
      </c>
      <c r="H67" s="3"/>
      <c r="I67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3" orientation="portrait" r:id="rId1"/>
</worksheet>
</file>

<file path=xl/worksheets/sheet32.xml><?xml version="1.0" encoding="utf-8"?>
<worksheet xmlns="http://schemas.openxmlformats.org/spreadsheetml/2006/main" xmlns:r="http://schemas.openxmlformats.org/officeDocument/2006/relationships">
  <dimension ref="A1:S70"/>
  <sheetViews>
    <sheetView view="pageBreakPreview" zoomScale="86" zoomScaleNormal="110" zoomScaleSheetLayoutView="86" workbookViewId="0">
      <selection activeCell="H14" sqref="H14:S15"/>
    </sheetView>
  </sheetViews>
  <sheetFormatPr defaultColWidth="8.85546875" defaultRowHeight="12.75"/>
  <cols>
    <col min="1" max="1" width="19.140625" style="2" bestFit="1" customWidth="1"/>
    <col min="2" max="2" width="12.28515625" style="2" customWidth="1"/>
    <col min="3" max="6" width="9.7109375" style="2" customWidth="1"/>
    <col min="7" max="7" width="11.42578125" style="2" customWidth="1"/>
    <col min="8" max="11" width="9.7109375" style="2" customWidth="1"/>
    <col min="12" max="16384" width="8.85546875" style="2"/>
  </cols>
  <sheetData>
    <row r="1" spans="1:19" ht="36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80" t="s">
        <v>81</v>
      </c>
      <c r="I5" s="280"/>
      <c r="J5" s="280"/>
      <c r="K5" s="280"/>
    </row>
    <row r="6" spans="1:19" ht="40.5" customHeight="1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32" t="s">
        <v>11</v>
      </c>
      <c r="B8" s="133">
        <v>99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6" customHeight="1">
      <c r="A9" s="90" t="s">
        <v>285</v>
      </c>
      <c r="B9" s="98">
        <v>99</v>
      </c>
      <c r="C9" s="199"/>
      <c r="D9" s="101"/>
      <c r="E9" s="101">
        <v>140</v>
      </c>
      <c r="F9" s="101"/>
      <c r="G9" s="102">
        <f>SUM(G10:G13)</f>
        <v>24.552680000000002</v>
      </c>
      <c r="H9" s="102">
        <v>20.6</v>
      </c>
      <c r="I9" s="102">
        <v>30.6</v>
      </c>
      <c r="J9" s="102">
        <v>2.15</v>
      </c>
      <c r="K9" s="102">
        <v>326</v>
      </c>
      <c r="L9" s="102" t="s">
        <v>246</v>
      </c>
      <c r="M9" s="102">
        <v>0.12</v>
      </c>
      <c r="N9" s="102">
        <v>148.65</v>
      </c>
      <c r="O9" s="102" t="s">
        <v>247</v>
      </c>
      <c r="P9" s="102">
        <v>52.69</v>
      </c>
      <c r="Q9" s="102">
        <v>116.2</v>
      </c>
      <c r="R9" s="102">
        <v>8.8699999999999992</v>
      </c>
      <c r="S9" s="102">
        <v>1.28</v>
      </c>
    </row>
    <row r="10" spans="1:19" ht="15" customHeight="1">
      <c r="A10" s="147" t="s">
        <v>58</v>
      </c>
      <c r="B10" s="98">
        <v>99</v>
      </c>
      <c r="C10" s="200">
        <v>30</v>
      </c>
      <c r="D10" s="7">
        <f>B10*C10/1000</f>
        <v>2.97</v>
      </c>
      <c r="E10" s="7"/>
      <c r="F10" s="22">
        <v>67.569999999999993</v>
      </c>
      <c r="G10" s="22">
        <f>C10*F10/1000</f>
        <v>2.0270999999999999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99</v>
      </c>
      <c r="C11" s="200">
        <v>14</v>
      </c>
      <c r="D11" s="7">
        <f t="shared" ref="D11:D13" si="0">B11*C11/1000</f>
        <v>1.3859999999999999</v>
      </c>
      <c r="E11" s="7"/>
      <c r="F11" s="22">
        <v>606.97</v>
      </c>
      <c r="G11" s="22">
        <f t="shared" ref="G11:G12" si="1">C11*F11/1000</f>
        <v>8.4975799999999992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19</v>
      </c>
      <c r="B12" s="98">
        <v>99</v>
      </c>
      <c r="C12" s="200">
        <v>2</v>
      </c>
      <c r="D12" s="7">
        <f t="shared" si="0"/>
        <v>0.19800000000000001</v>
      </c>
      <c r="E12" s="7"/>
      <c r="F12" s="22">
        <v>14</v>
      </c>
      <c r="G12" s="22">
        <f t="shared" si="1"/>
        <v>2.8000000000000001E-2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67</v>
      </c>
      <c r="B13" s="98">
        <v>99</v>
      </c>
      <c r="C13" s="198">
        <v>80</v>
      </c>
      <c r="D13" s="6">
        <f t="shared" si="0"/>
        <v>7.92</v>
      </c>
      <c r="E13" s="6"/>
      <c r="F13" s="8">
        <v>7</v>
      </c>
      <c r="G13" s="22">
        <f>C13*F13/40</f>
        <v>14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1:19" s="35" customFormat="1" ht="15" customHeight="1">
      <c r="A14" s="32" t="s">
        <v>20</v>
      </c>
      <c r="B14" s="98">
        <v>99</v>
      </c>
      <c r="C14" s="36"/>
      <c r="D14" s="81"/>
      <c r="E14" s="34">
        <v>200</v>
      </c>
      <c r="F14" s="101"/>
      <c r="G14" s="102">
        <f>SUM(G15:G16)</f>
        <v>1.575</v>
      </c>
      <c r="H14" s="101">
        <v>0.53</v>
      </c>
      <c r="I14" s="101"/>
      <c r="J14" s="101">
        <v>9.4700000000000006</v>
      </c>
      <c r="K14" s="102">
        <v>40</v>
      </c>
      <c r="L14" s="102"/>
      <c r="M14" s="102">
        <v>0.27</v>
      </c>
      <c r="N14" s="102"/>
      <c r="O14" s="102"/>
      <c r="P14" s="102">
        <v>13.6</v>
      </c>
      <c r="Q14" s="102">
        <v>22.13</v>
      </c>
      <c r="R14" s="102">
        <v>11.73</v>
      </c>
      <c r="S14" s="102">
        <v>2.13</v>
      </c>
    </row>
    <row r="15" spans="1:19" s="103" customFormat="1" ht="15" customHeight="1">
      <c r="A15" s="11" t="s">
        <v>21</v>
      </c>
      <c r="B15" s="98">
        <v>99</v>
      </c>
      <c r="C15" s="12">
        <v>3</v>
      </c>
      <c r="D15" s="22">
        <f>B8*C15/1000</f>
        <v>0.29699999999999999</v>
      </c>
      <c r="E15" s="7"/>
      <c r="F15" s="22">
        <v>275</v>
      </c>
      <c r="G15" s="22">
        <f>C15*F15/1000</f>
        <v>0.82499999999999996</v>
      </c>
      <c r="H15" s="22"/>
      <c r="I15" s="22"/>
      <c r="J15" s="22"/>
      <c r="K15" s="22"/>
      <c r="L15" s="22"/>
      <c r="M15" s="22"/>
      <c r="N15" s="22"/>
      <c r="O15" s="22"/>
      <c r="P15" s="22"/>
      <c r="Q15" s="22"/>
      <c r="R15" s="22"/>
      <c r="S15" s="22"/>
    </row>
    <row r="16" spans="1:19" s="35" customFormat="1" ht="15" customHeight="1">
      <c r="A16" s="10" t="s">
        <v>22</v>
      </c>
      <c r="B16" s="98">
        <v>99</v>
      </c>
      <c r="C16" s="9">
        <v>15</v>
      </c>
      <c r="D16" s="22">
        <f>B9*C16/1000</f>
        <v>1.4850000000000001</v>
      </c>
      <c r="E16" s="6"/>
      <c r="F16" s="8">
        <v>50</v>
      </c>
      <c r="G16" s="22">
        <f>C16*F16/1000</f>
        <v>0.75</v>
      </c>
      <c r="H16" s="8"/>
      <c r="I16" s="8"/>
      <c r="J16" s="8"/>
      <c r="K16" s="8"/>
      <c r="L16" s="8"/>
      <c r="M16" s="8"/>
      <c r="N16" s="8"/>
      <c r="O16" s="8"/>
      <c r="P16" s="8"/>
      <c r="Q16" s="8"/>
      <c r="R16" s="8"/>
      <c r="S16" s="8"/>
    </row>
    <row r="17" spans="1:19" s="103" customFormat="1" ht="15" customHeight="1">
      <c r="A17" s="32" t="s">
        <v>143</v>
      </c>
      <c r="B17" s="98">
        <v>99</v>
      </c>
      <c r="C17" s="36"/>
      <c r="D17" s="54"/>
      <c r="E17" s="34">
        <v>90</v>
      </c>
      <c r="F17" s="101"/>
      <c r="G17" s="102">
        <f>SUM(G18)</f>
        <v>3.69</v>
      </c>
      <c r="H17" s="101">
        <v>12.18</v>
      </c>
      <c r="I17" s="101">
        <v>3.17</v>
      </c>
      <c r="J17" s="101">
        <v>28.5</v>
      </c>
      <c r="K17" s="102">
        <v>363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10" t="s">
        <v>143</v>
      </c>
      <c r="B18" s="98">
        <v>99</v>
      </c>
      <c r="C18" s="9">
        <v>90</v>
      </c>
      <c r="D18" s="8">
        <f>B11*C18/1000</f>
        <v>8.91</v>
      </c>
      <c r="E18" s="6"/>
      <c r="F18" s="8">
        <v>41</v>
      </c>
      <c r="G18" s="8">
        <f>C18*F18/1000</f>
        <v>3.69</v>
      </c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</row>
    <row r="19" spans="1:19" s="35" customFormat="1" ht="15" customHeight="1">
      <c r="A19" s="161"/>
      <c r="B19" s="162"/>
      <c r="C19" s="177"/>
      <c r="D19" s="164"/>
      <c r="E19" s="165"/>
      <c r="F19" s="165"/>
      <c r="G19" s="165"/>
      <c r="H19" s="23">
        <f t="shared" ref="H19:S19" si="2">SUM(H9:H18)</f>
        <v>33.31</v>
      </c>
      <c r="I19" s="23">
        <f t="shared" si="2"/>
        <v>33.770000000000003</v>
      </c>
      <c r="J19" s="23">
        <f t="shared" si="2"/>
        <v>40.120000000000005</v>
      </c>
      <c r="K19" s="23">
        <f t="shared" si="2"/>
        <v>729</v>
      </c>
      <c r="L19" s="23">
        <f t="shared" si="2"/>
        <v>0.05</v>
      </c>
      <c r="M19" s="23">
        <f t="shared" si="2"/>
        <v>0.39</v>
      </c>
      <c r="N19" s="23">
        <f t="shared" si="2"/>
        <v>148.65</v>
      </c>
      <c r="O19" s="23">
        <f t="shared" si="2"/>
        <v>0.65</v>
      </c>
      <c r="P19" s="23">
        <f t="shared" si="2"/>
        <v>77.789999999999992</v>
      </c>
      <c r="Q19" s="23">
        <f t="shared" si="2"/>
        <v>181.83</v>
      </c>
      <c r="R19" s="23">
        <f t="shared" si="2"/>
        <v>37.1</v>
      </c>
      <c r="S19" s="23">
        <f t="shared" si="2"/>
        <v>3.96</v>
      </c>
    </row>
    <row r="20" spans="1:19" ht="15" customHeight="1">
      <c r="A20" s="143" t="s">
        <v>12</v>
      </c>
      <c r="B20" s="145">
        <f>B8</f>
        <v>99</v>
      </c>
      <c r="C20" s="139"/>
      <c r="D20" s="158"/>
      <c r="E20" s="139"/>
      <c r="F20" s="139"/>
      <c r="G20" s="139"/>
      <c r="H20" s="139"/>
      <c r="I20" s="139"/>
      <c r="J20" s="139"/>
      <c r="K20" s="140"/>
      <c r="L20" s="140"/>
      <c r="M20" s="140"/>
      <c r="N20" s="140"/>
      <c r="O20" s="140"/>
      <c r="P20" s="140"/>
      <c r="Q20" s="140"/>
      <c r="R20" s="140"/>
      <c r="S20" s="140"/>
    </row>
    <row r="21" spans="1:19" ht="56.25" customHeight="1">
      <c r="A21" s="37" t="s">
        <v>213</v>
      </c>
      <c r="B21" s="16">
        <v>99</v>
      </c>
      <c r="C21" s="215"/>
      <c r="D21" s="22"/>
      <c r="E21" s="212">
        <v>75</v>
      </c>
      <c r="F21" s="22"/>
      <c r="G21" s="182">
        <f>G22+G26</f>
        <v>1.6521999999999999</v>
      </c>
      <c r="H21" s="39">
        <v>1.37</v>
      </c>
      <c r="I21" s="39">
        <v>1.75</v>
      </c>
      <c r="J21" s="39">
        <v>7.73</v>
      </c>
      <c r="K21" s="39">
        <v>37</v>
      </c>
      <c r="L21" s="39">
        <v>0.1</v>
      </c>
      <c r="M21" s="39">
        <v>13</v>
      </c>
      <c r="N21" s="39"/>
      <c r="O21" s="39">
        <v>2.95</v>
      </c>
      <c r="P21" s="39">
        <v>40.4</v>
      </c>
      <c r="Q21" s="39">
        <v>48.8</v>
      </c>
      <c r="R21" s="39">
        <v>23.4</v>
      </c>
      <c r="S21" s="39">
        <v>1.02</v>
      </c>
    </row>
    <row r="22" spans="1:19" ht="15" customHeight="1">
      <c r="A22" s="11" t="s">
        <v>30</v>
      </c>
      <c r="B22" s="16">
        <v>99</v>
      </c>
      <c r="C22" s="215">
        <v>58</v>
      </c>
      <c r="D22" s="22">
        <f t="shared" ref="D22:D26" si="3">B22*C22/1000</f>
        <v>5.742</v>
      </c>
      <c r="E22" s="184"/>
      <c r="F22" s="22">
        <v>18.399999999999999</v>
      </c>
      <c r="G22" s="22">
        <f t="shared" ref="G22:G26" si="4">C22*F22/1000</f>
        <v>1.0671999999999999</v>
      </c>
      <c r="H22" s="7"/>
      <c r="I22" s="7"/>
      <c r="J22" s="7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1" t="s">
        <v>108</v>
      </c>
      <c r="B23" s="16">
        <v>99</v>
      </c>
      <c r="C23" s="215">
        <v>19</v>
      </c>
      <c r="D23" s="22">
        <f t="shared" si="3"/>
        <v>1.881</v>
      </c>
      <c r="E23" s="184"/>
      <c r="F23" s="22">
        <v>51.67</v>
      </c>
      <c r="G23" s="22">
        <f t="shared" si="4"/>
        <v>0.98172999999999999</v>
      </c>
      <c r="H23" s="7"/>
      <c r="I23" s="7"/>
      <c r="J23" s="7"/>
      <c r="K23" s="7"/>
      <c r="L23" s="7"/>
      <c r="M23" s="7"/>
      <c r="N23" s="7"/>
      <c r="O23" s="7"/>
      <c r="P23" s="7"/>
      <c r="Q23" s="7"/>
      <c r="R23" s="7"/>
      <c r="S23" s="7"/>
    </row>
    <row r="24" spans="1:19" ht="15" customHeight="1">
      <c r="A24" s="11" t="s">
        <v>36</v>
      </c>
      <c r="B24" s="16">
        <v>99</v>
      </c>
      <c r="C24" s="215">
        <v>5</v>
      </c>
      <c r="D24" s="22">
        <f t="shared" si="3"/>
        <v>0.495</v>
      </c>
      <c r="E24" s="184"/>
      <c r="F24" s="22">
        <v>24</v>
      </c>
      <c r="G24" s="22">
        <f t="shared" si="4"/>
        <v>0.12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1" t="s">
        <v>214</v>
      </c>
      <c r="B25" s="16">
        <v>99</v>
      </c>
      <c r="C25" s="215">
        <v>14</v>
      </c>
      <c r="D25" s="22">
        <f t="shared" si="3"/>
        <v>1.3859999999999999</v>
      </c>
      <c r="E25" s="184"/>
      <c r="F25" s="22">
        <v>113</v>
      </c>
      <c r="G25" s="22">
        <f t="shared" si="4"/>
        <v>1.5820000000000001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15" customHeight="1">
      <c r="A26" s="11" t="s">
        <v>25</v>
      </c>
      <c r="B26" s="16">
        <v>99</v>
      </c>
      <c r="C26" s="215">
        <v>5</v>
      </c>
      <c r="D26" s="8">
        <f t="shared" si="3"/>
        <v>0.495</v>
      </c>
      <c r="E26" s="184"/>
      <c r="F26" s="8">
        <v>117</v>
      </c>
      <c r="G26" s="8">
        <f t="shared" si="4"/>
        <v>0.58499999999999996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s="103" customFormat="1" ht="54" customHeight="1">
      <c r="A27" s="90" t="s">
        <v>125</v>
      </c>
      <c r="B27" s="98">
        <v>99</v>
      </c>
      <c r="C27" s="199"/>
      <c r="D27" s="188"/>
      <c r="E27" s="101" t="s">
        <v>62</v>
      </c>
      <c r="F27" s="101"/>
      <c r="G27" s="102">
        <f>SUM(G28:G34)</f>
        <v>11.726199999999999</v>
      </c>
      <c r="H27" s="94">
        <v>1.97</v>
      </c>
      <c r="I27" s="101">
        <v>2.71</v>
      </c>
      <c r="J27" s="94">
        <v>12.11</v>
      </c>
      <c r="K27" s="101">
        <v>85.75</v>
      </c>
      <c r="L27" s="101">
        <v>0.06</v>
      </c>
      <c r="M27" s="101">
        <v>10</v>
      </c>
      <c r="N27" s="101"/>
      <c r="O27" s="101"/>
      <c r="P27" s="101">
        <v>49.25</v>
      </c>
      <c r="Q27" s="101">
        <v>222.5</v>
      </c>
      <c r="R27" s="101">
        <v>26.5</v>
      </c>
      <c r="S27" s="101">
        <v>0.78</v>
      </c>
    </row>
    <row r="28" spans="1:19" s="136" customFormat="1" ht="15" customHeight="1">
      <c r="A28" s="147" t="s">
        <v>101</v>
      </c>
      <c r="B28" s="98">
        <v>99</v>
      </c>
      <c r="C28" s="200">
        <v>5</v>
      </c>
      <c r="D28" s="53">
        <f>B28*C28/1000</f>
        <v>0.495</v>
      </c>
      <c r="E28" s="7"/>
      <c r="F28" s="22">
        <v>40</v>
      </c>
      <c r="G28" s="22">
        <f>C28*F28/1000</f>
        <v>0.2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s="103" customFormat="1">
      <c r="A29" s="147" t="s">
        <v>27</v>
      </c>
      <c r="B29" s="98">
        <v>99</v>
      </c>
      <c r="C29" s="200">
        <v>100</v>
      </c>
      <c r="D29" s="53">
        <f t="shared" ref="D29:D53" si="5">B29*C29/1000</f>
        <v>9.9</v>
      </c>
      <c r="E29" s="7"/>
      <c r="F29" s="22">
        <v>16.899999999999999</v>
      </c>
      <c r="G29" s="22">
        <f t="shared" ref="G29:G51" si="6">C29*F29/1000</f>
        <v>1.6899999999999997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s="124" customFormat="1" ht="15" customHeight="1">
      <c r="A30" s="147" t="s">
        <v>36</v>
      </c>
      <c r="B30" s="98">
        <v>99</v>
      </c>
      <c r="C30" s="200">
        <v>12</v>
      </c>
      <c r="D30" s="53">
        <f t="shared" si="5"/>
        <v>1.1879999999999999</v>
      </c>
      <c r="E30" s="7"/>
      <c r="F30" s="22">
        <v>24</v>
      </c>
      <c r="G30" s="22">
        <f t="shared" si="6"/>
        <v>0.28799999999999998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103" customFormat="1" ht="15" customHeight="1">
      <c r="A31" s="147" t="s">
        <v>105</v>
      </c>
      <c r="B31" s="98">
        <v>99</v>
      </c>
      <c r="C31" s="200">
        <v>46</v>
      </c>
      <c r="D31" s="53">
        <f t="shared" si="5"/>
        <v>4.5540000000000003</v>
      </c>
      <c r="E31" s="7"/>
      <c r="F31" s="22">
        <v>193</v>
      </c>
      <c r="G31" s="22">
        <f t="shared" si="6"/>
        <v>8.8780000000000001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28</v>
      </c>
      <c r="B32" s="98">
        <v>99</v>
      </c>
      <c r="C32" s="200">
        <v>13</v>
      </c>
      <c r="D32" s="53">
        <f t="shared" si="5"/>
        <v>1.2869999999999999</v>
      </c>
      <c r="E32" s="7"/>
      <c r="F32" s="22">
        <v>22.4</v>
      </c>
      <c r="G32" s="22">
        <f t="shared" si="6"/>
        <v>0.29120000000000001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s="35" customFormat="1" ht="15" customHeight="1">
      <c r="A33" s="147" t="s">
        <v>19</v>
      </c>
      <c r="B33" s="98">
        <v>99</v>
      </c>
      <c r="C33" s="200">
        <v>2</v>
      </c>
      <c r="D33" s="53">
        <f t="shared" si="5"/>
        <v>0.19800000000000001</v>
      </c>
      <c r="E33" s="7"/>
      <c r="F33" s="22">
        <v>14</v>
      </c>
      <c r="G33" s="22">
        <f t="shared" si="6"/>
        <v>2.8000000000000001E-2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85" t="s">
        <v>25</v>
      </c>
      <c r="B34" s="98">
        <v>99</v>
      </c>
      <c r="C34" s="198">
        <v>3</v>
      </c>
      <c r="D34" s="88">
        <f t="shared" si="5"/>
        <v>0.29699999999999999</v>
      </c>
      <c r="E34" s="6"/>
      <c r="F34" s="22">
        <v>117</v>
      </c>
      <c r="G34" s="22">
        <f t="shared" si="6"/>
        <v>0.35099999999999998</v>
      </c>
      <c r="H34" s="4"/>
      <c r="I34" s="6"/>
      <c r="J34" s="4"/>
      <c r="K34" s="6"/>
      <c r="L34" s="6"/>
      <c r="M34" s="6"/>
      <c r="N34" s="6"/>
      <c r="O34" s="6"/>
      <c r="P34" s="6"/>
      <c r="Q34" s="6"/>
      <c r="R34" s="6"/>
      <c r="S34" s="6"/>
    </row>
    <row r="35" spans="1:19" ht="24.75" customHeight="1">
      <c r="A35" s="90" t="s">
        <v>215</v>
      </c>
      <c r="B35" s="98">
        <v>99</v>
      </c>
      <c r="C35" s="202"/>
      <c r="D35" s="166"/>
      <c r="E35" s="101" t="s">
        <v>107</v>
      </c>
      <c r="F35" s="94"/>
      <c r="G35" s="81">
        <f>G36+G37+G38+G39+G40+G42+G43</f>
        <v>37.027999999999999</v>
      </c>
      <c r="H35" s="93">
        <v>7.12</v>
      </c>
      <c r="I35" s="102">
        <v>15.12</v>
      </c>
      <c r="J35" s="93">
        <v>43.03</v>
      </c>
      <c r="K35" s="102">
        <v>176</v>
      </c>
      <c r="L35" s="101">
        <v>7.0000000000000007E-2</v>
      </c>
      <c r="M35" s="101">
        <v>3.73</v>
      </c>
      <c r="N35" s="101"/>
      <c r="O35" s="101">
        <v>0.47</v>
      </c>
      <c r="P35" s="101">
        <v>15.4</v>
      </c>
      <c r="Q35" s="101">
        <v>46.33</v>
      </c>
      <c r="R35" s="101">
        <v>14.07</v>
      </c>
      <c r="S35" s="101">
        <v>1.53</v>
      </c>
    </row>
    <row r="36" spans="1:19" s="103" customFormat="1" ht="15" customHeight="1">
      <c r="A36" s="147" t="s">
        <v>159</v>
      </c>
      <c r="B36" s="98">
        <v>99</v>
      </c>
      <c r="C36" s="200">
        <v>97</v>
      </c>
      <c r="D36" s="22">
        <f t="shared" si="5"/>
        <v>9.6029999999999998</v>
      </c>
      <c r="E36" s="184"/>
      <c r="F36" s="52">
        <v>370</v>
      </c>
      <c r="G36" s="22">
        <f t="shared" si="6"/>
        <v>35.89</v>
      </c>
      <c r="H36" s="52"/>
      <c r="I36" s="7"/>
      <c r="J36" s="52"/>
      <c r="K36" s="7"/>
      <c r="L36" s="184"/>
      <c r="M36" s="184"/>
      <c r="N36" s="184"/>
      <c r="O36" s="184"/>
      <c r="P36" s="184"/>
      <c r="Q36" s="184"/>
      <c r="R36" s="184"/>
      <c r="S36" s="184"/>
    </row>
    <row r="37" spans="1:19" s="103" customFormat="1" ht="12" customHeight="1">
      <c r="A37" s="206" t="s">
        <v>25</v>
      </c>
      <c r="B37" s="98">
        <v>99</v>
      </c>
      <c r="C37" s="200">
        <v>5</v>
      </c>
      <c r="D37" s="22">
        <f t="shared" si="5"/>
        <v>0.495</v>
      </c>
      <c r="E37" s="7"/>
      <c r="F37" s="7">
        <v>117</v>
      </c>
      <c r="G37" s="22">
        <f t="shared" si="6"/>
        <v>0.58499999999999996</v>
      </c>
      <c r="H37" s="52"/>
      <c r="I37" s="52"/>
      <c r="J37" s="52"/>
      <c r="K37" s="52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206" t="s">
        <v>37</v>
      </c>
      <c r="B38" s="98">
        <v>99</v>
      </c>
      <c r="C38" s="200">
        <v>2</v>
      </c>
      <c r="D38" s="22">
        <f t="shared" si="5"/>
        <v>0.19800000000000001</v>
      </c>
      <c r="E38" s="7"/>
      <c r="F38" s="7">
        <v>24</v>
      </c>
      <c r="G38" s="22">
        <f t="shared" si="6"/>
        <v>4.8000000000000001E-2</v>
      </c>
      <c r="H38" s="52"/>
      <c r="I38" s="52"/>
      <c r="J38" s="52"/>
      <c r="K38" s="52"/>
      <c r="L38" s="7"/>
      <c r="M38" s="7"/>
      <c r="N38" s="7"/>
      <c r="O38" s="7"/>
      <c r="P38" s="7"/>
      <c r="Q38" s="7"/>
      <c r="R38" s="7"/>
      <c r="S38" s="7"/>
    </row>
    <row r="39" spans="1:19" s="103" customFormat="1">
      <c r="A39" s="147" t="s">
        <v>75</v>
      </c>
      <c r="B39" s="98">
        <v>99</v>
      </c>
      <c r="C39" s="200">
        <v>7</v>
      </c>
      <c r="D39" s="53">
        <f t="shared" si="5"/>
        <v>0.69299999999999995</v>
      </c>
      <c r="E39" s="7"/>
      <c r="F39" s="7">
        <v>55</v>
      </c>
      <c r="G39" s="22">
        <f t="shared" si="6"/>
        <v>0.38500000000000001</v>
      </c>
      <c r="H39" s="52"/>
      <c r="I39" s="7"/>
      <c r="J39" s="52"/>
      <c r="K39" s="7"/>
      <c r="L39" s="7"/>
      <c r="M39" s="7"/>
      <c r="N39" s="7"/>
      <c r="O39" s="7"/>
      <c r="P39" s="7"/>
      <c r="Q39" s="7"/>
      <c r="R39" s="7"/>
      <c r="S39" s="7"/>
    </row>
    <row r="40" spans="1:19" s="103" customFormat="1" ht="15" customHeight="1">
      <c r="A40" s="147" t="s">
        <v>36</v>
      </c>
      <c r="B40" s="98">
        <v>99</v>
      </c>
      <c r="C40" s="200">
        <v>5</v>
      </c>
      <c r="D40" s="53">
        <f t="shared" si="5"/>
        <v>0.495</v>
      </c>
      <c r="E40" s="7"/>
      <c r="F40" s="7">
        <v>24</v>
      </c>
      <c r="G40" s="185">
        <f t="shared" si="6"/>
        <v>0.12</v>
      </c>
      <c r="H40" s="52"/>
      <c r="I40" s="7"/>
      <c r="J40" s="52"/>
      <c r="K40" s="7"/>
      <c r="L40" s="7"/>
      <c r="M40" s="7"/>
      <c r="N40" s="7"/>
      <c r="O40" s="7"/>
      <c r="P40" s="7"/>
      <c r="Q40" s="7"/>
      <c r="R40" s="7"/>
      <c r="S40" s="7"/>
    </row>
    <row r="41" spans="1:19" s="103" customFormat="1" ht="15" customHeight="1">
      <c r="A41" s="147" t="s">
        <v>28</v>
      </c>
      <c r="B41" s="98">
        <v>99</v>
      </c>
      <c r="C41" s="200">
        <v>5</v>
      </c>
      <c r="D41" s="53">
        <f t="shared" si="5"/>
        <v>0.495</v>
      </c>
      <c r="E41" s="7"/>
      <c r="F41" s="7">
        <v>22.4</v>
      </c>
      <c r="G41" s="185">
        <f t="shared" si="6"/>
        <v>0.112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47" t="s">
        <v>19</v>
      </c>
      <c r="B42" s="98">
        <v>99</v>
      </c>
      <c r="C42" s="200">
        <v>1</v>
      </c>
      <c r="D42" s="53">
        <f t="shared" si="5"/>
        <v>9.9000000000000005E-2</v>
      </c>
      <c r="E42" s="7"/>
      <c r="F42" s="7">
        <v>14</v>
      </c>
      <c r="G42" s="185"/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85" t="s">
        <v>160</v>
      </c>
      <c r="B43" s="98">
        <v>99</v>
      </c>
      <c r="C43" s="198">
        <v>5.0000000000000001E-3</v>
      </c>
      <c r="D43" s="88">
        <f t="shared" si="5"/>
        <v>4.95E-4</v>
      </c>
      <c r="E43" s="6"/>
      <c r="F43" s="4"/>
      <c r="G43" s="22"/>
      <c r="H43" s="4"/>
      <c r="I43" s="6"/>
      <c r="J43" s="4"/>
      <c r="K43" s="6"/>
      <c r="L43" s="6"/>
      <c r="M43" s="6"/>
      <c r="N43" s="6"/>
      <c r="O43" s="6"/>
      <c r="P43" s="6"/>
      <c r="Q43" s="6"/>
      <c r="R43" s="6"/>
      <c r="S43" s="6"/>
    </row>
    <row r="44" spans="1:19" ht="42.75" customHeight="1">
      <c r="A44" s="97" t="s">
        <v>102</v>
      </c>
      <c r="B44" s="98">
        <v>99</v>
      </c>
      <c r="C44" s="101"/>
      <c r="D44" s="166"/>
      <c r="E44" s="101">
        <v>150</v>
      </c>
      <c r="F44" s="94"/>
      <c r="G44" s="81">
        <f>G45+G46+G47+G48+G49</f>
        <v>8.0795300000000001</v>
      </c>
      <c r="H44" s="93">
        <v>3.37</v>
      </c>
      <c r="I44" s="102">
        <v>6.8</v>
      </c>
      <c r="J44" s="93">
        <v>18.3</v>
      </c>
      <c r="K44" s="102">
        <v>148.5</v>
      </c>
      <c r="L44" s="102">
        <v>0.2</v>
      </c>
      <c r="M44" s="102">
        <v>29</v>
      </c>
      <c r="N44" s="102"/>
      <c r="O44" s="102">
        <v>0.2</v>
      </c>
      <c r="P44" s="102">
        <v>24</v>
      </c>
      <c r="Q44" s="102">
        <v>108</v>
      </c>
      <c r="R44" s="102">
        <v>44</v>
      </c>
      <c r="S44" s="102">
        <v>1.6</v>
      </c>
    </row>
    <row r="45" spans="1:19" ht="15" customHeight="1">
      <c r="A45" s="11" t="s">
        <v>27</v>
      </c>
      <c r="B45" s="98">
        <v>99</v>
      </c>
      <c r="C45" s="12">
        <v>150</v>
      </c>
      <c r="D45" s="53">
        <f t="shared" ref="D45:D47" si="7">B45*C45/1000</f>
        <v>14.85</v>
      </c>
      <c r="E45" s="7"/>
      <c r="F45" s="52">
        <v>16.899999999999999</v>
      </c>
      <c r="G45" s="22">
        <f t="shared" ref="G45:G49" si="8">C45*F45/1000</f>
        <v>2.5350000000000001</v>
      </c>
      <c r="H45" s="52"/>
      <c r="I45" s="7"/>
      <c r="J45" s="52"/>
      <c r="K45" s="7"/>
      <c r="L45" s="7"/>
      <c r="M45" s="7"/>
      <c r="N45" s="7"/>
      <c r="O45" s="7"/>
      <c r="P45" s="7"/>
      <c r="Q45" s="7"/>
      <c r="R45" s="7"/>
      <c r="S45" s="7"/>
    </row>
    <row r="46" spans="1:19" ht="15" customHeight="1">
      <c r="A46" s="11" t="s">
        <v>41</v>
      </c>
      <c r="B46" s="98">
        <v>99</v>
      </c>
      <c r="C46" s="12">
        <v>4</v>
      </c>
      <c r="D46" s="53">
        <f t="shared" si="7"/>
        <v>0.39600000000000002</v>
      </c>
      <c r="E46" s="7"/>
      <c r="F46" s="52">
        <v>606.97</v>
      </c>
      <c r="G46" s="22">
        <f t="shared" si="8"/>
        <v>2.42788</v>
      </c>
      <c r="H46" s="52"/>
      <c r="I46" s="7"/>
      <c r="J46" s="52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15.75" customHeight="1">
      <c r="A47" s="11" t="s">
        <v>19</v>
      </c>
      <c r="B47" s="98">
        <v>99</v>
      </c>
      <c r="C47" s="12">
        <v>2</v>
      </c>
      <c r="D47" s="53">
        <f t="shared" si="7"/>
        <v>0.19800000000000001</v>
      </c>
      <c r="E47" s="7"/>
      <c r="F47" s="52">
        <v>14</v>
      </c>
      <c r="G47" s="22">
        <f t="shared" si="8"/>
        <v>2.8000000000000001E-2</v>
      </c>
      <c r="H47" s="52"/>
      <c r="I47" s="7"/>
      <c r="J47" s="52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1" t="s">
        <v>37</v>
      </c>
      <c r="B48" s="98">
        <v>99</v>
      </c>
      <c r="C48" s="12">
        <v>2</v>
      </c>
      <c r="D48" s="53"/>
      <c r="E48" s="7"/>
      <c r="F48" s="52">
        <v>24</v>
      </c>
      <c r="G48" s="22">
        <f t="shared" si="8"/>
        <v>4.8000000000000001E-2</v>
      </c>
      <c r="H48" s="52"/>
      <c r="I48" s="7"/>
      <c r="J48" s="52"/>
      <c r="K48" s="7"/>
      <c r="L48" s="7"/>
      <c r="M48" s="7"/>
      <c r="N48" s="7"/>
      <c r="O48" s="7"/>
      <c r="P48" s="7"/>
      <c r="Q48" s="7"/>
      <c r="R48" s="7"/>
      <c r="S48" s="7"/>
    </row>
    <row r="49" spans="1:19" s="103" customFormat="1">
      <c r="A49" s="10" t="s">
        <v>58</v>
      </c>
      <c r="B49" s="98">
        <v>99</v>
      </c>
      <c r="C49" s="9">
        <v>45</v>
      </c>
      <c r="D49" s="88">
        <f t="shared" ref="D49" si="9">B49*C49/1000</f>
        <v>4.4550000000000001</v>
      </c>
      <c r="E49" s="6"/>
      <c r="F49" s="4">
        <v>67.569999999999993</v>
      </c>
      <c r="G49" s="22">
        <f t="shared" si="8"/>
        <v>3.0406499999999999</v>
      </c>
      <c r="H49" s="4"/>
      <c r="I49" s="6"/>
      <c r="J49" s="4"/>
      <c r="K49" s="6"/>
      <c r="L49" s="6"/>
      <c r="M49" s="6"/>
      <c r="N49" s="6"/>
      <c r="O49" s="6"/>
      <c r="P49" s="6"/>
      <c r="Q49" s="6"/>
      <c r="R49" s="6"/>
      <c r="S49" s="6"/>
    </row>
    <row r="50" spans="1:19" ht="15" customHeight="1">
      <c r="A50" s="97" t="s">
        <v>197</v>
      </c>
      <c r="B50" s="98">
        <v>99</v>
      </c>
      <c r="C50" s="108"/>
      <c r="D50" s="166"/>
      <c r="E50" s="101">
        <v>200</v>
      </c>
      <c r="F50" s="94"/>
      <c r="G50" s="81">
        <f>G51</f>
        <v>7</v>
      </c>
      <c r="H50" s="93">
        <v>1</v>
      </c>
      <c r="I50" s="102" t="s">
        <v>45</v>
      </c>
      <c r="J50" s="93">
        <v>19.8</v>
      </c>
      <c r="K50" s="102">
        <v>85</v>
      </c>
      <c r="L50" s="112">
        <v>20</v>
      </c>
      <c r="M50" s="112"/>
      <c r="N50" s="112">
        <v>0.67</v>
      </c>
      <c r="O50" s="112">
        <v>52</v>
      </c>
      <c r="P50" s="112">
        <v>82.67</v>
      </c>
      <c r="Q50" s="112">
        <v>30</v>
      </c>
      <c r="R50" s="112">
        <v>3.2</v>
      </c>
      <c r="S50" s="102"/>
    </row>
    <row r="51" spans="1:19" ht="19.5" customHeight="1">
      <c r="A51" s="10" t="s">
        <v>197</v>
      </c>
      <c r="B51" s="98">
        <v>99</v>
      </c>
      <c r="C51" s="9">
        <v>200</v>
      </c>
      <c r="D51" s="88">
        <f t="shared" si="5"/>
        <v>19.8</v>
      </c>
      <c r="E51" s="6"/>
      <c r="F51" s="4">
        <v>35</v>
      </c>
      <c r="G51" s="22">
        <f t="shared" si="6"/>
        <v>7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 s="103" customFormat="1" ht="19.5" customHeight="1">
      <c r="A52" s="97" t="s">
        <v>44</v>
      </c>
      <c r="B52" s="98">
        <v>99</v>
      </c>
      <c r="C52" s="99"/>
      <c r="D52" s="166"/>
      <c r="E52" s="101">
        <v>48</v>
      </c>
      <c r="F52" s="101"/>
      <c r="G52" s="102">
        <f>SUM(G53)</f>
        <v>1.968</v>
      </c>
      <c r="H52" s="34">
        <v>8.4600000000000009</v>
      </c>
      <c r="I52" s="34">
        <v>2.5099999999999998</v>
      </c>
      <c r="J52" s="34">
        <v>44.33</v>
      </c>
      <c r="K52" s="34">
        <v>186</v>
      </c>
      <c r="L52" s="112">
        <v>0.04</v>
      </c>
      <c r="M52" s="112"/>
      <c r="N52" s="112"/>
      <c r="O52" s="112">
        <v>0.36</v>
      </c>
      <c r="P52" s="112">
        <v>9.1999999999999993</v>
      </c>
      <c r="Q52" s="112">
        <v>42.4</v>
      </c>
      <c r="R52" s="112">
        <v>10</v>
      </c>
      <c r="S52" s="112">
        <v>1.24</v>
      </c>
    </row>
    <row r="53" spans="1:19" s="103" customFormat="1" ht="15" customHeight="1">
      <c r="A53" s="10" t="s">
        <v>44</v>
      </c>
      <c r="B53" s="98">
        <v>99</v>
      </c>
      <c r="C53" s="9">
        <v>48</v>
      </c>
      <c r="D53" s="88">
        <f t="shared" si="5"/>
        <v>4.7519999999999998</v>
      </c>
      <c r="E53" s="6"/>
      <c r="F53" s="8">
        <v>41</v>
      </c>
      <c r="G53" s="8">
        <f>C53*F53/1000</f>
        <v>1.968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161"/>
      <c r="B54" s="162"/>
      <c r="C54" s="177"/>
      <c r="D54" s="164"/>
      <c r="E54" s="165"/>
      <c r="F54" s="165"/>
      <c r="G54" s="165"/>
      <c r="H54" s="23">
        <f>SUM(H27:H53)</f>
        <v>21.92</v>
      </c>
      <c r="I54" s="23">
        <f>SUM(I17:I53)</f>
        <v>65.83</v>
      </c>
      <c r="J54" s="23">
        <f>SUM(J17:J53)</f>
        <v>213.92000000000002</v>
      </c>
      <c r="K54" s="23">
        <f>SUM(K21:K53)</f>
        <v>718.25</v>
      </c>
      <c r="L54" s="23">
        <f t="shared" ref="L54:S54" si="10">SUM(L17:L53)</f>
        <v>20.57</v>
      </c>
      <c r="M54" s="23">
        <f t="shared" si="10"/>
        <v>56.120000000000005</v>
      </c>
      <c r="N54" s="23">
        <f t="shared" si="10"/>
        <v>149.32</v>
      </c>
      <c r="O54" s="23">
        <f t="shared" si="10"/>
        <v>57.28</v>
      </c>
      <c r="P54" s="23">
        <f t="shared" si="10"/>
        <v>310.20999999999998</v>
      </c>
      <c r="Q54" s="23">
        <f t="shared" si="10"/>
        <v>723.36</v>
      </c>
      <c r="R54" s="23">
        <f t="shared" si="10"/>
        <v>174.76999999999998</v>
      </c>
      <c r="S54" s="23">
        <f t="shared" si="10"/>
        <v>10.68</v>
      </c>
    </row>
    <row r="55" spans="1:19" s="103" customFormat="1" ht="25.5" customHeight="1">
      <c r="A55" s="143" t="s">
        <v>13</v>
      </c>
      <c r="B55" s="145">
        <f>B20</f>
        <v>99</v>
      </c>
      <c r="C55" s="139"/>
      <c r="D55" s="158"/>
      <c r="E55" s="139"/>
      <c r="F55" s="139"/>
      <c r="G55" s="139"/>
      <c r="H55" s="139"/>
      <c r="I55" s="139"/>
      <c r="J55" s="139"/>
      <c r="K55" s="140"/>
      <c r="L55" s="140"/>
      <c r="M55" s="140"/>
      <c r="N55" s="140"/>
      <c r="O55" s="140"/>
      <c r="P55" s="140"/>
      <c r="Q55" s="140"/>
      <c r="R55" s="140"/>
      <c r="S55" s="140"/>
    </row>
    <row r="56" spans="1:19" s="103" customFormat="1" ht="15" customHeight="1">
      <c r="A56" s="97" t="s">
        <v>74</v>
      </c>
      <c r="B56" s="98">
        <v>99</v>
      </c>
      <c r="C56" s="170"/>
      <c r="D56" s="171"/>
      <c r="E56" s="101">
        <v>190</v>
      </c>
      <c r="F56" s="101"/>
      <c r="G56" s="102">
        <f>SUM(G57)</f>
        <v>16.890999999999998</v>
      </c>
      <c r="H56" s="102">
        <v>0.9</v>
      </c>
      <c r="I56" s="102">
        <v>0.2</v>
      </c>
      <c r="J56" s="102">
        <v>8.68</v>
      </c>
      <c r="K56" s="102">
        <v>103</v>
      </c>
      <c r="L56" s="95">
        <v>0.04</v>
      </c>
      <c r="M56" s="95">
        <v>64.290000000000006</v>
      </c>
      <c r="N56" s="95"/>
      <c r="O56" s="95">
        <v>0.21</v>
      </c>
      <c r="P56" s="95">
        <v>36.43</v>
      </c>
      <c r="Q56" s="95">
        <v>24.64</v>
      </c>
      <c r="R56" s="95">
        <v>13.93</v>
      </c>
      <c r="S56" s="95">
        <v>0.32</v>
      </c>
    </row>
    <row r="57" spans="1:19" s="103" customFormat="1" ht="15" customHeight="1">
      <c r="A57" s="10" t="s">
        <v>74</v>
      </c>
      <c r="B57" s="17">
        <v>99</v>
      </c>
      <c r="C57" s="9">
        <v>190</v>
      </c>
      <c r="D57" s="8">
        <f>C57*B55/1000</f>
        <v>18.809999999999999</v>
      </c>
      <c r="E57" s="6"/>
      <c r="F57" s="6">
        <v>88.9</v>
      </c>
      <c r="G57" s="8">
        <f>C57*F57/1000</f>
        <v>16.890999999999998</v>
      </c>
      <c r="H57" s="8"/>
      <c r="I57" s="8"/>
      <c r="J57" s="8"/>
      <c r="K57" s="8"/>
      <c r="L57" s="8"/>
      <c r="M57" s="8"/>
      <c r="N57" s="8"/>
      <c r="O57" s="8"/>
      <c r="P57" s="8"/>
      <c r="Q57" s="8"/>
      <c r="R57" s="8"/>
      <c r="S57" s="8"/>
    </row>
    <row r="58" spans="1:19" s="103" customFormat="1" ht="15" customHeight="1">
      <c r="A58" s="32" t="s">
        <v>59</v>
      </c>
      <c r="B58" s="17">
        <v>99</v>
      </c>
      <c r="C58" s="36"/>
      <c r="D58" s="81"/>
      <c r="E58" s="34">
        <v>10</v>
      </c>
      <c r="F58" s="101"/>
      <c r="G58" s="102">
        <f>SUM(G59)</f>
        <v>1.6</v>
      </c>
      <c r="H58" s="81">
        <v>6.96</v>
      </c>
      <c r="I58" s="81">
        <v>8.85</v>
      </c>
      <c r="J58" s="81"/>
      <c r="K58" s="81">
        <v>60</v>
      </c>
      <c r="L58" s="68">
        <v>0.05</v>
      </c>
      <c r="M58" s="68"/>
      <c r="N58" s="68"/>
      <c r="O58" s="68"/>
      <c r="P58" s="68">
        <v>8</v>
      </c>
      <c r="Q58" s="68">
        <v>42</v>
      </c>
      <c r="R58" s="68">
        <v>6</v>
      </c>
      <c r="S58" s="68">
        <v>0.6</v>
      </c>
    </row>
    <row r="59" spans="1:19" s="103" customFormat="1" ht="15" customHeight="1">
      <c r="A59" s="10" t="s">
        <v>59</v>
      </c>
      <c r="B59" s="17">
        <v>99</v>
      </c>
      <c r="C59" s="9">
        <v>10</v>
      </c>
      <c r="D59" s="8">
        <f>B52*C59/1000</f>
        <v>0.99</v>
      </c>
      <c r="E59" s="6"/>
      <c r="F59" s="22">
        <v>160</v>
      </c>
      <c r="G59" s="22">
        <f>C59*F59/1000</f>
        <v>1.6</v>
      </c>
      <c r="H59" s="8"/>
      <c r="I59" s="8"/>
      <c r="J59" s="8"/>
      <c r="K59" s="8"/>
      <c r="L59" s="8"/>
      <c r="M59" s="8"/>
      <c r="N59" s="8"/>
      <c r="O59" s="8"/>
      <c r="P59" s="8"/>
      <c r="Q59" s="8"/>
      <c r="R59" s="8"/>
      <c r="S59" s="8"/>
    </row>
    <row r="60" spans="1:19" ht="15" customHeight="1">
      <c r="A60" s="97" t="s">
        <v>88</v>
      </c>
      <c r="B60" s="17">
        <v>99</v>
      </c>
      <c r="C60" s="108"/>
      <c r="D60" s="102"/>
      <c r="E60" s="101">
        <v>200</v>
      </c>
      <c r="F60" s="101"/>
      <c r="G60" s="102">
        <f>SUM(G61)</f>
        <v>14.257269999999998</v>
      </c>
      <c r="H60" s="102">
        <v>5.8</v>
      </c>
      <c r="I60" s="102">
        <v>5</v>
      </c>
      <c r="J60" s="102">
        <v>16</v>
      </c>
      <c r="K60" s="102">
        <v>61.2</v>
      </c>
      <c r="L60" s="95">
        <v>0.08</v>
      </c>
      <c r="M60" s="95">
        <v>2.6</v>
      </c>
      <c r="N60" s="95">
        <v>40</v>
      </c>
      <c r="O60" s="95"/>
      <c r="P60" s="95">
        <v>240</v>
      </c>
      <c r="Q60" s="95">
        <v>180</v>
      </c>
      <c r="R60" s="95">
        <v>28</v>
      </c>
      <c r="S60" s="95">
        <v>0.2</v>
      </c>
    </row>
    <row r="61" spans="1:19" s="176" customFormat="1" ht="15" customHeight="1">
      <c r="A61" s="10" t="s">
        <v>89</v>
      </c>
      <c r="B61" s="17">
        <v>99</v>
      </c>
      <c r="C61" s="9">
        <v>211</v>
      </c>
      <c r="D61" s="8">
        <f t="shared" ref="D61" si="11">B61*C61/1000</f>
        <v>20.888999999999999</v>
      </c>
      <c r="E61" s="6"/>
      <c r="F61" s="22">
        <v>67.569999999999993</v>
      </c>
      <c r="G61" s="22">
        <f>C61*F61/1000</f>
        <v>14.257269999999998</v>
      </c>
      <c r="H61" s="8"/>
      <c r="I61" s="8"/>
      <c r="J61" s="8"/>
      <c r="K61" s="8"/>
      <c r="L61" s="8"/>
      <c r="M61" s="8"/>
      <c r="N61" s="8"/>
      <c r="O61" s="8"/>
      <c r="P61" s="8"/>
      <c r="Q61" s="8"/>
      <c r="R61" s="8"/>
      <c r="S61" s="8"/>
    </row>
    <row r="62" spans="1:19" s="146" customFormat="1" ht="15" customHeight="1">
      <c r="A62" s="27"/>
      <c r="B62" s="41"/>
      <c r="C62" s="66"/>
      <c r="D62" s="67"/>
      <c r="E62" s="30"/>
      <c r="F62" s="30"/>
      <c r="G62" s="30"/>
      <c r="H62" s="15">
        <f>SUM(H56:H60)</f>
        <v>13.66</v>
      </c>
      <c r="I62" s="15">
        <f t="shared" ref="I62:S62" si="12">SUM(I56:I60)</f>
        <v>14.049999999999999</v>
      </c>
      <c r="J62" s="15">
        <f t="shared" si="12"/>
        <v>24.68</v>
      </c>
      <c r="K62" s="15">
        <f t="shared" si="12"/>
        <v>224.2</v>
      </c>
      <c r="L62" s="15">
        <f t="shared" si="12"/>
        <v>0.16999999999999998</v>
      </c>
      <c r="M62" s="15">
        <f t="shared" si="12"/>
        <v>66.89</v>
      </c>
      <c r="N62" s="15">
        <f t="shared" si="12"/>
        <v>40</v>
      </c>
      <c r="O62" s="15">
        <f t="shared" si="12"/>
        <v>0.21</v>
      </c>
      <c r="P62" s="15">
        <f t="shared" si="12"/>
        <v>284.43</v>
      </c>
      <c r="Q62" s="15">
        <f t="shared" si="12"/>
        <v>246.64</v>
      </c>
      <c r="R62" s="15">
        <f t="shared" si="12"/>
        <v>47.93</v>
      </c>
      <c r="S62" s="15">
        <f t="shared" si="12"/>
        <v>1.1199999999999999</v>
      </c>
    </row>
    <row r="63" spans="1:19" s="96" customFormat="1" ht="15" customHeight="1">
      <c r="A63" s="56"/>
      <c r="B63" s="56"/>
      <c r="C63" s="56"/>
      <c r="D63" s="56"/>
      <c r="E63" s="56"/>
      <c r="F63" s="209" t="s">
        <v>46</v>
      </c>
      <c r="G63" s="49">
        <f>E65*E66</f>
        <v>12713.56812</v>
      </c>
      <c r="H63" s="153">
        <f>H19+H54+H62</f>
        <v>68.89</v>
      </c>
      <c r="I63" s="153">
        <f>I19+I54+I62</f>
        <v>113.64999999999999</v>
      </c>
      <c r="J63" s="153">
        <f>J19+J54+J62</f>
        <v>278.72000000000003</v>
      </c>
      <c r="K63" s="153">
        <f>K19+K54+K62</f>
        <v>1671.45</v>
      </c>
      <c r="L63" s="153">
        <f t="shared" ref="L63:S63" si="13">L19+L54+L62</f>
        <v>20.790000000000003</v>
      </c>
      <c r="M63" s="153">
        <f t="shared" si="13"/>
        <v>123.4</v>
      </c>
      <c r="N63" s="153">
        <f t="shared" si="13"/>
        <v>337.97</v>
      </c>
      <c r="O63" s="153">
        <f t="shared" si="13"/>
        <v>58.14</v>
      </c>
      <c r="P63" s="153">
        <f t="shared" si="13"/>
        <v>672.43000000000006</v>
      </c>
      <c r="Q63" s="153">
        <f t="shared" si="13"/>
        <v>1151.83</v>
      </c>
      <c r="R63" s="153">
        <f t="shared" si="13"/>
        <v>259.79999999999995</v>
      </c>
      <c r="S63" s="153">
        <f t="shared" si="13"/>
        <v>15.76</v>
      </c>
    </row>
    <row r="64" spans="1:19" s="40" customFormat="1" ht="15" customHeight="1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9" ht="26.25" customHeight="1">
      <c r="A65" s="2" t="s">
        <v>47</v>
      </c>
      <c r="E65" s="175">
        <v>99</v>
      </c>
      <c r="F65" s="2" t="s">
        <v>48</v>
      </c>
    </row>
    <row r="66" spans="1:9">
      <c r="A66" s="2" t="s">
        <v>49</v>
      </c>
      <c r="E66" s="174">
        <f>SUM(G9+G14+G17+G21+G27+G35+G44+G50+G56+G52+G60)</f>
        <v>128.41988000000001</v>
      </c>
      <c r="F66" s="2" t="s">
        <v>50</v>
      </c>
    </row>
    <row r="68" spans="1:9" ht="37.5" customHeight="1">
      <c r="A68" s="2" t="s">
        <v>262</v>
      </c>
      <c r="B68" s="3" t="s">
        <v>292</v>
      </c>
      <c r="E68" s="2" t="s">
        <v>51</v>
      </c>
      <c r="H68" s="3"/>
      <c r="I68" s="2" t="s">
        <v>52</v>
      </c>
    </row>
    <row r="70" spans="1:9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33.xml><?xml version="1.0" encoding="utf-8"?>
<worksheet xmlns="http://schemas.openxmlformats.org/spreadsheetml/2006/main" xmlns:r="http://schemas.openxmlformats.org/officeDocument/2006/relationships">
  <dimension ref="A1:S66"/>
  <sheetViews>
    <sheetView view="pageBreakPreview" topLeftCell="A34" zoomScale="84" zoomScaleNormal="110" zoomScaleSheetLayoutView="84" workbookViewId="0">
      <selection activeCell="U16" sqref="U16"/>
    </sheetView>
  </sheetViews>
  <sheetFormatPr defaultColWidth="8.85546875" defaultRowHeight="12.75"/>
  <cols>
    <col min="1" max="1" width="19.140625" style="2" bestFit="1" customWidth="1"/>
    <col min="2" max="2" width="12.28515625" style="2" customWidth="1"/>
    <col min="3" max="6" width="9.7109375" style="2" customWidth="1"/>
    <col min="7" max="7" width="11.4257812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81</v>
      </c>
      <c r="I5" s="280"/>
      <c r="J5" s="280"/>
      <c r="K5" s="280"/>
    </row>
    <row r="6" spans="1:19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4.75" customHeight="1">
      <c r="A8" s="132" t="s">
        <v>11</v>
      </c>
      <c r="B8" s="133">
        <v>155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33.75" customHeight="1">
      <c r="A9" s="90" t="s">
        <v>212</v>
      </c>
      <c r="B9" s="98">
        <v>155</v>
      </c>
      <c r="C9" s="199"/>
      <c r="D9" s="101"/>
      <c r="E9" s="101">
        <v>116</v>
      </c>
      <c r="F9" s="101"/>
      <c r="G9" s="102">
        <f>SUM(G10:G13)</f>
        <v>24.552680000000002</v>
      </c>
      <c r="H9" s="102">
        <v>20.6</v>
      </c>
      <c r="I9" s="102">
        <v>30.6</v>
      </c>
      <c r="J9" s="102">
        <v>2.15</v>
      </c>
      <c r="K9" s="102">
        <v>326</v>
      </c>
      <c r="L9" s="102" t="s">
        <v>246</v>
      </c>
      <c r="M9" s="102">
        <v>0.12</v>
      </c>
      <c r="N9" s="102">
        <v>148.65</v>
      </c>
      <c r="O9" s="102" t="s">
        <v>247</v>
      </c>
      <c r="P9" s="102">
        <v>52.69</v>
      </c>
      <c r="Q9" s="102">
        <v>116.2</v>
      </c>
      <c r="R9" s="102">
        <v>8.8699999999999992</v>
      </c>
      <c r="S9" s="102">
        <v>1.28</v>
      </c>
    </row>
    <row r="10" spans="1:19" ht="15" customHeight="1">
      <c r="A10" s="147" t="s">
        <v>58</v>
      </c>
      <c r="B10" s="98">
        <v>155</v>
      </c>
      <c r="C10" s="200">
        <v>30</v>
      </c>
      <c r="D10" s="7">
        <f>B10*C10/1000</f>
        <v>4.6500000000000004</v>
      </c>
      <c r="E10" s="7"/>
      <c r="F10" s="22">
        <v>67.569999999999993</v>
      </c>
      <c r="G10" s="22">
        <f>C10*F10/1000</f>
        <v>2.0270999999999999</v>
      </c>
      <c r="H10" s="7"/>
      <c r="I10" s="7"/>
      <c r="J10" s="7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 ht="15" customHeight="1">
      <c r="A11" s="147" t="s">
        <v>41</v>
      </c>
      <c r="B11" s="98">
        <v>155</v>
      </c>
      <c r="C11" s="200">
        <v>14</v>
      </c>
      <c r="D11" s="7">
        <f t="shared" ref="D11:D13" si="0">B11*C11/1000</f>
        <v>2.17</v>
      </c>
      <c r="E11" s="7"/>
      <c r="F11" s="22">
        <v>606.97</v>
      </c>
      <c r="G11" s="22">
        <f t="shared" ref="G11:G12" si="1">C11*F11/1000</f>
        <v>8.4975799999999992</v>
      </c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19</v>
      </c>
      <c r="B12" s="98">
        <v>155</v>
      </c>
      <c r="C12" s="200">
        <v>2</v>
      </c>
      <c r="D12" s="7">
        <f t="shared" si="0"/>
        <v>0.31</v>
      </c>
      <c r="E12" s="7"/>
      <c r="F12" s="22">
        <v>14</v>
      </c>
      <c r="G12" s="22">
        <f t="shared" si="1"/>
        <v>2.8000000000000001E-2</v>
      </c>
      <c r="H12" s="7"/>
      <c r="I12" s="7"/>
      <c r="J12" s="7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85" t="s">
        <v>67</v>
      </c>
      <c r="B13" s="98">
        <v>155</v>
      </c>
      <c r="C13" s="198">
        <v>80</v>
      </c>
      <c r="D13" s="6">
        <f t="shared" si="0"/>
        <v>12.4</v>
      </c>
      <c r="E13" s="6"/>
      <c r="F13" s="8">
        <v>7</v>
      </c>
      <c r="G13" s="22">
        <f>C13*F13/40</f>
        <v>14</v>
      </c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</row>
    <row r="14" spans="1:19" s="35" customFormat="1" ht="15" customHeight="1">
      <c r="A14" s="32" t="s">
        <v>59</v>
      </c>
      <c r="B14" s="98">
        <v>155</v>
      </c>
      <c r="C14" s="36"/>
      <c r="D14" s="81"/>
      <c r="E14" s="34">
        <v>18</v>
      </c>
      <c r="F14" s="101"/>
      <c r="G14" s="102">
        <f>SUM(G15)</f>
        <v>2.88</v>
      </c>
      <c r="H14" s="81">
        <v>6.96</v>
      </c>
      <c r="I14" s="81">
        <v>8.85</v>
      </c>
      <c r="J14" s="81"/>
      <c r="K14" s="81">
        <v>108</v>
      </c>
      <c r="L14" s="68">
        <v>0.05</v>
      </c>
      <c r="M14" s="68"/>
      <c r="N14" s="68"/>
      <c r="O14" s="68"/>
      <c r="P14" s="68">
        <v>8</v>
      </c>
      <c r="Q14" s="68">
        <v>42</v>
      </c>
      <c r="R14" s="68">
        <v>6</v>
      </c>
      <c r="S14" s="68">
        <v>0.6</v>
      </c>
    </row>
    <row r="15" spans="1:19" s="35" customFormat="1" ht="15" customHeight="1">
      <c r="A15" s="10" t="s">
        <v>59</v>
      </c>
      <c r="B15" s="98">
        <v>155</v>
      </c>
      <c r="C15" s="9">
        <v>18</v>
      </c>
      <c r="D15" s="8">
        <f>B10*C15/1000</f>
        <v>2.79</v>
      </c>
      <c r="E15" s="6"/>
      <c r="F15" s="22">
        <v>160</v>
      </c>
      <c r="G15" s="22">
        <f>C15*F15/1000</f>
        <v>2.88</v>
      </c>
      <c r="H15" s="8"/>
      <c r="I15" s="8"/>
      <c r="J15" s="8"/>
      <c r="K15" s="8"/>
      <c r="L15" s="8"/>
      <c r="M15" s="8"/>
      <c r="N15" s="8"/>
      <c r="O15" s="8"/>
      <c r="P15" s="8"/>
      <c r="Q15" s="8"/>
      <c r="R15" s="8"/>
      <c r="S15" s="8"/>
    </row>
    <row r="16" spans="1:19" s="35" customFormat="1" ht="15" customHeight="1">
      <c r="A16" s="32" t="s">
        <v>20</v>
      </c>
      <c r="B16" s="98">
        <v>155</v>
      </c>
      <c r="C16" s="36"/>
      <c r="D16" s="81"/>
      <c r="E16" s="34">
        <v>200</v>
      </c>
      <c r="F16" s="101"/>
      <c r="G16" s="102">
        <f>SUM(G17:G18)</f>
        <v>1.575</v>
      </c>
      <c r="H16" s="101">
        <v>0.53</v>
      </c>
      <c r="I16" s="101"/>
      <c r="J16" s="101">
        <v>9.4700000000000006</v>
      </c>
      <c r="K16" s="102">
        <v>40</v>
      </c>
      <c r="L16" s="102"/>
      <c r="M16" s="102">
        <v>0.27</v>
      </c>
      <c r="N16" s="102"/>
      <c r="O16" s="102"/>
      <c r="P16" s="102">
        <v>13.6</v>
      </c>
      <c r="Q16" s="102">
        <v>22.13</v>
      </c>
      <c r="R16" s="102">
        <v>11.73</v>
      </c>
      <c r="S16" s="102">
        <v>2.13</v>
      </c>
    </row>
    <row r="17" spans="1:19" s="103" customFormat="1" ht="15" customHeight="1">
      <c r="A17" s="11" t="s">
        <v>21</v>
      </c>
      <c r="B17" s="98">
        <v>155</v>
      </c>
      <c r="C17" s="12">
        <v>3</v>
      </c>
      <c r="D17" s="22">
        <f>B8*C17/1000</f>
        <v>0.46500000000000002</v>
      </c>
      <c r="E17" s="7"/>
      <c r="F17" s="22">
        <v>275</v>
      </c>
      <c r="G17" s="22">
        <f>C17*F17/1000</f>
        <v>0.82499999999999996</v>
      </c>
      <c r="H17" s="22"/>
      <c r="I17" s="22"/>
      <c r="J17" s="22"/>
      <c r="K17" s="22"/>
      <c r="L17" s="22"/>
      <c r="M17" s="22"/>
      <c r="N17" s="22"/>
      <c r="O17" s="22"/>
      <c r="P17" s="22"/>
      <c r="Q17" s="22"/>
      <c r="R17" s="22"/>
      <c r="S17" s="22"/>
    </row>
    <row r="18" spans="1:19" s="35" customFormat="1" ht="15" customHeight="1">
      <c r="A18" s="10" t="s">
        <v>22</v>
      </c>
      <c r="B18" s="98">
        <v>155</v>
      </c>
      <c r="C18" s="9">
        <v>15</v>
      </c>
      <c r="D18" s="22">
        <f>B9*C18/1000</f>
        <v>2.3250000000000002</v>
      </c>
      <c r="E18" s="6"/>
      <c r="F18" s="8">
        <v>50</v>
      </c>
      <c r="G18" s="22">
        <f>C18*F18/1000</f>
        <v>0.75</v>
      </c>
      <c r="H18" s="8"/>
      <c r="I18" s="8"/>
      <c r="J18" s="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 ht="15" customHeight="1">
      <c r="A19" s="32" t="s">
        <v>143</v>
      </c>
      <c r="B19" s="98">
        <v>155</v>
      </c>
      <c r="C19" s="36"/>
      <c r="D19" s="54"/>
      <c r="E19" s="34">
        <v>120</v>
      </c>
      <c r="F19" s="101"/>
      <c r="G19" s="102">
        <f>SUM(G20)</f>
        <v>4.92</v>
      </c>
      <c r="H19" s="101">
        <v>12.18</v>
      </c>
      <c r="I19" s="101">
        <v>3.17</v>
      </c>
      <c r="J19" s="101">
        <v>28.5</v>
      </c>
      <c r="K19" s="102">
        <v>363</v>
      </c>
      <c r="L19" s="102">
        <v>0.05</v>
      </c>
      <c r="M19" s="102"/>
      <c r="N19" s="102"/>
      <c r="O19" s="102">
        <v>0.65</v>
      </c>
      <c r="P19" s="102">
        <v>11.5</v>
      </c>
      <c r="Q19" s="102">
        <v>43.5</v>
      </c>
      <c r="R19" s="102">
        <v>16.5</v>
      </c>
      <c r="S19" s="102">
        <v>0.55000000000000004</v>
      </c>
    </row>
    <row r="20" spans="1:19" ht="15" customHeight="1">
      <c r="A20" s="10" t="s">
        <v>143</v>
      </c>
      <c r="B20" s="98">
        <v>155</v>
      </c>
      <c r="C20" s="9">
        <v>120</v>
      </c>
      <c r="D20" s="8">
        <f>B11*C20/1000</f>
        <v>18.600000000000001</v>
      </c>
      <c r="E20" s="6"/>
      <c r="F20" s="8">
        <v>41</v>
      </c>
      <c r="G20" s="8">
        <f>C20*F20/1000</f>
        <v>4.92</v>
      </c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</row>
    <row r="21" spans="1:19" s="35" customFormat="1" ht="15" customHeight="1">
      <c r="A21" s="161"/>
      <c r="B21" s="162"/>
      <c r="C21" s="177"/>
      <c r="D21" s="164"/>
      <c r="E21" s="165"/>
      <c r="F21" s="165"/>
      <c r="G21" s="165"/>
      <c r="H21" s="23">
        <f>SUM(H9:H20)</f>
        <v>40.270000000000003</v>
      </c>
      <c r="I21" s="23">
        <f>SUM(I9:I20)</f>
        <v>42.620000000000005</v>
      </c>
      <c r="J21" s="23">
        <f>SUM(J9:J20)</f>
        <v>40.120000000000005</v>
      </c>
      <c r="K21" s="23">
        <f>SUM(K9:K20)</f>
        <v>837</v>
      </c>
      <c r="L21" s="23">
        <f t="shared" ref="L21:S21" si="2">SUM(L9:L20)</f>
        <v>0.1</v>
      </c>
      <c r="M21" s="23">
        <f t="shared" si="2"/>
        <v>0.39</v>
      </c>
      <c r="N21" s="23">
        <f t="shared" si="2"/>
        <v>148.65</v>
      </c>
      <c r="O21" s="23">
        <f t="shared" si="2"/>
        <v>0.65</v>
      </c>
      <c r="P21" s="23">
        <f t="shared" si="2"/>
        <v>85.789999999999992</v>
      </c>
      <c r="Q21" s="23">
        <f t="shared" si="2"/>
        <v>223.82999999999998</v>
      </c>
      <c r="R21" s="23">
        <f t="shared" si="2"/>
        <v>43.1</v>
      </c>
      <c r="S21" s="23">
        <f t="shared" si="2"/>
        <v>4.5599999999999996</v>
      </c>
    </row>
    <row r="22" spans="1:19" ht="22.5" customHeight="1">
      <c r="A22" s="143" t="s">
        <v>12</v>
      </c>
      <c r="B22" s="145">
        <f>B8</f>
        <v>155</v>
      </c>
      <c r="C22" s="139"/>
      <c r="D22" s="158"/>
      <c r="E22" s="139"/>
      <c r="F22" s="139"/>
      <c r="G22" s="139"/>
      <c r="H22" s="139"/>
      <c r="I22" s="139"/>
      <c r="J22" s="139"/>
      <c r="K22" s="140"/>
      <c r="L22" s="140"/>
      <c r="M22" s="140"/>
      <c r="N22" s="140"/>
      <c r="O22" s="140"/>
      <c r="P22" s="140"/>
      <c r="Q22" s="140"/>
      <c r="R22" s="140"/>
      <c r="S22" s="140"/>
    </row>
    <row r="23" spans="1:19" ht="49.5" customHeight="1">
      <c r="A23" s="37" t="s">
        <v>213</v>
      </c>
      <c r="B23" s="16">
        <v>155</v>
      </c>
      <c r="C23" s="12"/>
      <c r="D23" s="22"/>
      <c r="E23" s="39">
        <v>75</v>
      </c>
      <c r="F23" s="22"/>
      <c r="G23" s="182">
        <f>G24+G28</f>
        <v>1.6521999999999999</v>
      </c>
      <c r="H23" s="39">
        <v>1.37</v>
      </c>
      <c r="I23" s="39">
        <v>1.75</v>
      </c>
      <c r="J23" s="39">
        <v>7.73</v>
      </c>
      <c r="K23" s="39">
        <v>37</v>
      </c>
      <c r="L23" s="39">
        <v>0.1</v>
      </c>
      <c r="M23" s="39">
        <v>13</v>
      </c>
      <c r="N23" s="39"/>
      <c r="O23" s="39">
        <v>2.95</v>
      </c>
      <c r="P23" s="39">
        <v>40.4</v>
      </c>
      <c r="Q23" s="39">
        <v>48.8</v>
      </c>
      <c r="R23" s="39">
        <v>23.4</v>
      </c>
      <c r="S23" s="39">
        <v>1.02</v>
      </c>
    </row>
    <row r="24" spans="1:19" ht="15" customHeight="1">
      <c r="A24" s="11" t="s">
        <v>30</v>
      </c>
      <c r="B24" s="16">
        <v>155</v>
      </c>
      <c r="C24" s="215">
        <v>58</v>
      </c>
      <c r="D24" s="22">
        <f t="shared" ref="D24:D28" si="3">B24*C24/1000</f>
        <v>8.99</v>
      </c>
      <c r="E24" s="184"/>
      <c r="F24" s="22">
        <v>18.399999999999999</v>
      </c>
      <c r="G24" s="22">
        <f t="shared" ref="G24:G28" si="4">C24*F24/1000</f>
        <v>1.0671999999999999</v>
      </c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1" t="s">
        <v>108</v>
      </c>
      <c r="B25" s="16">
        <v>155</v>
      </c>
      <c r="C25" s="215">
        <v>19</v>
      </c>
      <c r="D25" s="22">
        <f t="shared" si="3"/>
        <v>2.9449999999999998</v>
      </c>
      <c r="E25" s="184"/>
      <c r="F25" s="22">
        <v>51.67</v>
      </c>
      <c r="G25" s="22">
        <f t="shared" si="4"/>
        <v>0.98172999999999999</v>
      </c>
      <c r="H25" s="7"/>
      <c r="I25" s="7"/>
      <c r="J25" s="7"/>
      <c r="K25" s="7"/>
      <c r="L25" s="7"/>
      <c r="M25" s="7"/>
      <c r="N25" s="7"/>
      <c r="O25" s="7"/>
      <c r="P25" s="7"/>
      <c r="Q25" s="7"/>
      <c r="R25" s="7"/>
      <c r="S25" s="7"/>
    </row>
    <row r="26" spans="1:19" ht="15" customHeight="1">
      <c r="A26" s="11" t="s">
        <v>36</v>
      </c>
      <c r="B26" s="16">
        <v>155</v>
      </c>
      <c r="C26" s="215">
        <v>5</v>
      </c>
      <c r="D26" s="22">
        <f t="shared" si="3"/>
        <v>0.77500000000000002</v>
      </c>
      <c r="E26" s="184"/>
      <c r="F26" s="22">
        <v>24</v>
      </c>
      <c r="G26" s="22">
        <f t="shared" si="4"/>
        <v>0.12</v>
      </c>
      <c r="H26" s="7"/>
      <c r="I26" s="7"/>
      <c r="J26" s="7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1" t="s">
        <v>214</v>
      </c>
      <c r="B27" s="16">
        <v>155</v>
      </c>
      <c r="C27" s="215">
        <v>14</v>
      </c>
      <c r="D27" s="22">
        <f t="shared" si="3"/>
        <v>2.17</v>
      </c>
      <c r="E27" s="184"/>
      <c r="F27" s="22">
        <v>131</v>
      </c>
      <c r="G27" s="22">
        <f t="shared" si="4"/>
        <v>1.8340000000000001</v>
      </c>
      <c r="H27" s="7"/>
      <c r="I27" s="7"/>
      <c r="J27" s="7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1" t="s">
        <v>25</v>
      </c>
      <c r="B28" s="16">
        <v>155</v>
      </c>
      <c r="C28" s="215">
        <v>5</v>
      </c>
      <c r="D28" s="8">
        <f t="shared" si="3"/>
        <v>0.77500000000000002</v>
      </c>
      <c r="E28" s="184"/>
      <c r="F28" s="8">
        <v>117</v>
      </c>
      <c r="G28" s="8">
        <f t="shared" si="4"/>
        <v>0.58499999999999996</v>
      </c>
      <c r="H28" s="7"/>
      <c r="I28" s="7"/>
      <c r="J28" s="7"/>
      <c r="K28" s="7"/>
      <c r="L28" s="7"/>
      <c r="M28" s="7"/>
      <c r="N28" s="7"/>
      <c r="O28" s="7"/>
      <c r="P28" s="7"/>
      <c r="Q28" s="7"/>
      <c r="R28" s="7"/>
      <c r="S28" s="7"/>
    </row>
    <row r="29" spans="1:19" s="103" customFormat="1" ht="54" customHeight="1">
      <c r="A29" s="90" t="s">
        <v>125</v>
      </c>
      <c r="B29" s="16">
        <v>155</v>
      </c>
      <c r="C29" s="199"/>
      <c r="D29" s="188"/>
      <c r="E29" s="101" t="s">
        <v>62</v>
      </c>
      <c r="F29" s="101"/>
      <c r="G29" s="102">
        <f>SUM(G30:G36)</f>
        <v>11.726199999999999</v>
      </c>
      <c r="H29" s="94">
        <v>1.97</v>
      </c>
      <c r="I29" s="101">
        <v>2.71</v>
      </c>
      <c r="J29" s="94">
        <v>12.11</v>
      </c>
      <c r="K29" s="101">
        <v>85.75</v>
      </c>
      <c r="L29" s="101">
        <v>0.06</v>
      </c>
      <c r="M29" s="101">
        <v>10</v>
      </c>
      <c r="N29" s="101"/>
      <c r="O29" s="101"/>
      <c r="P29" s="101">
        <v>49.25</v>
      </c>
      <c r="Q29" s="101">
        <v>222.5</v>
      </c>
      <c r="R29" s="101">
        <v>26.5</v>
      </c>
      <c r="S29" s="101">
        <v>0.78</v>
      </c>
    </row>
    <row r="30" spans="1:19" s="136" customFormat="1" ht="15" customHeight="1">
      <c r="A30" s="147" t="s">
        <v>101</v>
      </c>
      <c r="B30" s="16">
        <v>155</v>
      </c>
      <c r="C30" s="200">
        <v>5</v>
      </c>
      <c r="D30" s="53">
        <f>B30*C30/1000</f>
        <v>0.77500000000000002</v>
      </c>
      <c r="E30" s="7"/>
      <c r="F30" s="22">
        <v>40</v>
      </c>
      <c r="G30" s="22">
        <f>C30*F30/1000</f>
        <v>0.2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s="103" customFormat="1">
      <c r="A31" s="147" t="s">
        <v>27</v>
      </c>
      <c r="B31" s="16">
        <v>155</v>
      </c>
      <c r="C31" s="200">
        <v>100</v>
      </c>
      <c r="D31" s="53">
        <f t="shared" ref="D31:D57" si="5">B31*C31/1000</f>
        <v>15.5</v>
      </c>
      <c r="E31" s="7"/>
      <c r="F31" s="22">
        <v>16.899999999999999</v>
      </c>
      <c r="G31" s="22">
        <f t="shared" ref="G31:G53" si="6">C31*F31/1000</f>
        <v>1.6899999999999997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s="124" customFormat="1" ht="15" customHeight="1">
      <c r="A32" s="147" t="s">
        <v>36</v>
      </c>
      <c r="B32" s="16">
        <v>155</v>
      </c>
      <c r="C32" s="200">
        <v>12</v>
      </c>
      <c r="D32" s="53">
        <f t="shared" si="5"/>
        <v>1.86</v>
      </c>
      <c r="E32" s="7"/>
      <c r="F32" s="22">
        <v>24</v>
      </c>
      <c r="G32" s="22">
        <f t="shared" si="6"/>
        <v>0.28799999999999998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s="103" customFormat="1" ht="15" customHeight="1">
      <c r="A33" s="147" t="s">
        <v>105</v>
      </c>
      <c r="B33" s="16">
        <v>155</v>
      </c>
      <c r="C33" s="200">
        <v>46</v>
      </c>
      <c r="D33" s="53">
        <f t="shared" si="5"/>
        <v>7.13</v>
      </c>
      <c r="E33" s="7"/>
      <c r="F33" s="22">
        <v>193</v>
      </c>
      <c r="G33" s="22">
        <f t="shared" si="6"/>
        <v>8.8780000000000001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28</v>
      </c>
      <c r="B34" s="16">
        <v>155</v>
      </c>
      <c r="C34" s="200">
        <v>13</v>
      </c>
      <c r="D34" s="53">
        <f t="shared" si="5"/>
        <v>2.0150000000000001</v>
      </c>
      <c r="E34" s="7"/>
      <c r="F34" s="22">
        <v>22.4</v>
      </c>
      <c r="G34" s="22">
        <f t="shared" si="6"/>
        <v>0.29120000000000001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s="35" customFormat="1" ht="15" customHeight="1">
      <c r="A35" s="147" t="s">
        <v>19</v>
      </c>
      <c r="B35" s="16">
        <v>155</v>
      </c>
      <c r="C35" s="200">
        <v>2</v>
      </c>
      <c r="D35" s="53">
        <f t="shared" si="5"/>
        <v>0.31</v>
      </c>
      <c r="E35" s="7"/>
      <c r="F35" s="22">
        <v>14</v>
      </c>
      <c r="G35" s="22">
        <f t="shared" si="6"/>
        <v>2.8000000000000001E-2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ht="15" customHeight="1">
      <c r="A36" s="85" t="s">
        <v>25</v>
      </c>
      <c r="B36" s="16">
        <v>155</v>
      </c>
      <c r="C36" s="198">
        <v>3</v>
      </c>
      <c r="D36" s="88">
        <f t="shared" si="5"/>
        <v>0.46500000000000002</v>
      </c>
      <c r="E36" s="6"/>
      <c r="F36" s="22">
        <v>117</v>
      </c>
      <c r="G36" s="22">
        <f t="shared" si="6"/>
        <v>0.35099999999999998</v>
      </c>
      <c r="H36" s="4"/>
      <c r="I36" s="6"/>
      <c r="J36" s="4"/>
      <c r="K36" s="6"/>
      <c r="L36" s="6"/>
      <c r="M36" s="6"/>
      <c r="N36" s="6"/>
      <c r="O36" s="6"/>
      <c r="P36" s="6"/>
      <c r="Q36" s="6"/>
      <c r="R36" s="6"/>
      <c r="S36" s="6"/>
    </row>
    <row r="37" spans="1:19" ht="21" customHeight="1">
      <c r="A37" s="90" t="s">
        <v>215</v>
      </c>
      <c r="B37" s="16">
        <v>155</v>
      </c>
      <c r="C37" s="202"/>
      <c r="D37" s="166"/>
      <c r="E37" s="101" t="s">
        <v>107</v>
      </c>
      <c r="F37" s="94"/>
      <c r="G37" s="81">
        <f>G38+G39+G40+G41+G42+G44+G45</f>
        <v>55.853000000000002</v>
      </c>
      <c r="H37" s="93">
        <v>7.12</v>
      </c>
      <c r="I37" s="102">
        <v>15.12</v>
      </c>
      <c r="J37" s="93">
        <v>43.03</v>
      </c>
      <c r="K37" s="102">
        <v>176</v>
      </c>
      <c r="L37" s="101">
        <v>7.0000000000000007E-2</v>
      </c>
      <c r="M37" s="101">
        <v>3.73</v>
      </c>
      <c r="N37" s="101"/>
      <c r="O37" s="101">
        <v>0.47</v>
      </c>
      <c r="P37" s="101">
        <v>15.4</v>
      </c>
      <c r="Q37" s="101">
        <v>46.33</v>
      </c>
      <c r="R37" s="101">
        <v>14.07</v>
      </c>
      <c r="S37" s="101">
        <v>1.53</v>
      </c>
    </row>
    <row r="38" spans="1:19" s="103" customFormat="1" ht="15" customHeight="1">
      <c r="A38" s="147" t="s">
        <v>159</v>
      </c>
      <c r="B38" s="16">
        <v>155</v>
      </c>
      <c r="C38" s="200">
        <v>146</v>
      </c>
      <c r="D38" s="22">
        <f t="shared" si="5"/>
        <v>22.63</v>
      </c>
      <c r="E38" s="184"/>
      <c r="F38" s="52">
        <v>370</v>
      </c>
      <c r="G38" s="22">
        <f t="shared" si="6"/>
        <v>54.02</v>
      </c>
      <c r="H38" s="52"/>
      <c r="I38" s="7"/>
      <c r="J38" s="52"/>
      <c r="K38" s="7"/>
      <c r="L38" s="7"/>
      <c r="M38" s="7"/>
      <c r="N38" s="7"/>
      <c r="O38" s="7"/>
      <c r="P38" s="7"/>
      <c r="Q38" s="7"/>
      <c r="R38" s="7"/>
      <c r="S38" s="7"/>
    </row>
    <row r="39" spans="1:19" s="103" customFormat="1" ht="12" customHeight="1">
      <c r="A39" s="206" t="s">
        <v>25</v>
      </c>
      <c r="B39" s="16">
        <v>155</v>
      </c>
      <c r="C39" s="200">
        <v>8</v>
      </c>
      <c r="D39" s="22">
        <f t="shared" si="5"/>
        <v>1.24</v>
      </c>
      <c r="E39" s="7"/>
      <c r="F39" s="7">
        <v>117</v>
      </c>
      <c r="G39" s="22">
        <f t="shared" si="6"/>
        <v>0.93600000000000005</v>
      </c>
      <c r="H39" s="52"/>
      <c r="I39" s="52"/>
      <c r="J39" s="52"/>
      <c r="K39" s="52"/>
      <c r="L39" s="52"/>
      <c r="M39" s="52"/>
      <c r="N39" s="52"/>
      <c r="O39" s="52"/>
      <c r="P39" s="52"/>
      <c r="Q39" s="52"/>
      <c r="R39" s="52"/>
      <c r="S39" s="52"/>
    </row>
    <row r="40" spans="1:19" ht="15" customHeight="1">
      <c r="A40" s="206" t="s">
        <v>37</v>
      </c>
      <c r="B40" s="16">
        <v>155</v>
      </c>
      <c r="C40" s="200">
        <v>3</v>
      </c>
      <c r="D40" s="22">
        <f t="shared" si="5"/>
        <v>0.46500000000000002</v>
      </c>
      <c r="E40" s="7"/>
      <c r="F40" s="7">
        <v>24</v>
      </c>
      <c r="G40" s="22">
        <f t="shared" si="6"/>
        <v>7.1999999999999995E-2</v>
      </c>
      <c r="H40" s="52"/>
      <c r="I40" s="52"/>
      <c r="J40" s="52"/>
      <c r="K40" s="52"/>
      <c r="L40" s="52"/>
      <c r="M40" s="52"/>
      <c r="N40" s="52"/>
      <c r="O40" s="52"/>
      <c r="P40" s="52"/>
      <c r="Q40" s="52"/>
      <c r="R40" s="52"/>
      <c r="S40" s="52"/>
    </row>
    <row r="41" spans="1:19" s="103" customFormat="1">
      <c r="A41" s="147" t="s">
        <v>75</v>
      </c>
      <c r="B41" s="16">
        <v>155</v>
      </c>
      <c r="C41" s="200">
        <v>11</v>
      </c>
      <c r="D41" s="53">
        <f t="shared" si="5"/>
        <v>1.7050000000000001</v>
      </c>
      <c r="E41" s="7"/>
      <c r="F41" s="7">
        <v>55</v>
      </c>
      <c r="G41" s="22">
        <f t="shared" si="6"/>
        <v>0.60499999999999998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s="103" customFormat="1" ht="15" customHeight="1">
      <c r="A42" s="147" t="s">
        <v>36</v>
      </c>
      <c r="B42" s="16">
        <v>155</v>
      </c>
      <c r="C42" s="200">
        <v>8</v>
      </c>
      <c r="D42" s="53">
        <f t="shared" si="5"/>
        <v>1.24</v>
      </c>
      <c r="E42" s="7"/>
      <c r="F42" s="7">
        <v>24</v>
      </c>
      <c r="G42" s="185">
        <f t="shared" si="6"/>
        <v>0.192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s="103" customFormat="1" ht="15" customHeight="1">
      <c r="A43" s="147" t="s">
        <v>28</v>
      </c>
      <c r="B43" s="16">
        <v>155</v>
      </c>
      <c r="C43" s="200">
        <v>8</v>
      </c>
      <c r="D43" s="53">
        <f t="shared" si="5"/>
        <v>1.24</v>
      </c>
      <c r="E43" s="7"/>
      <c r="F43" s="7">
        <v>22.4</v>
      </c>
      <c r="G43" s="185">
        <f t="shared" si="6"/>
        <v>0.1792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s="35" customFormat="1" ht="15" customHeight="1">
      <c r="A44" s="147" t="s">
        <v>19</v>
      </c>
      <c r="B44" s="16">
        <v>155</v>
      </c>
      <c r="C44" s="200">
        <v>2</v>
      </c>
      <c r="D44" s="53">
        <f t="shared" si="5"/>
        <v>0.31</v>
      </c>
      <c r="E44" s="7"/>
      <c r="F44" s="7">
        <v>14</v>
      </c>
      <c r="G44" s="185">
        <f t="shared" si="6"/>
        <v>2.8000000000000001E-2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85" t="s">
        <v>160</v>
      </c>
      <c r="B45" s="16">
        <v>155</v>
      </c>
      <c r="C45" s="198">
        <v>5.0000000000000001E-3</v>
      </c>
      <c r="D45" s="88">
        <f t="shared" si="5"/>
        <v>7.7499999999999997E-4</v>
      </c>
      <c r="E45" s="6"/>
      <c r="F45" s="4"/>
      <c r="G45" s="22">
        <f t="shared" si="6"/>
        <v>0</v>
      </c>
      <c r="H45" s="4"/>
      <c r="I45" s="6"/>
      <c r="J45" s="4"/>
      <c r="K45" s="6"/>
      <c r="L45" s="6"/>
      <c r="M45" s="6"/>
      <c r="N45" s="6"/>
      <c r="O45" s="6"/>
      <c r="P45" s="6"/>
      <c r="Q45" s="6"/>
      <c r="R45" s="6"/>
      <c r="S45" s="6"/>
    </row>
    <row r="46" spans="1:19" ht="42.75" customHeight="1">
      <c r="A46" s="97" t="s">
        <v>102</v>
      </c>
      <c r="B46" s="16">
        <v>155</v>
      </c>
      <c r="C46" s="101"/>
      <c r="D46" s="166"/>
      <c r="E46" s="101">
        <v>200</v>
      </c>
      <c r="F46" s="94"/>
      <c r="G46" s="81">
        <f>G47+G48+G49+G50+G51</f>
        <v>9.9380799999999994</v>
      </c>
      <c r="H46" s="93">
        <v>3.37</v>
      </c>
      <c r="I46" s="102">
        <v>6.8</v>
      </c>
      <c r="J46" s="93">
        <v>18.3</v>
      </c>
      <c r="K46" s="102">
        <v>148.5</v>
      </c>
      <c r="L46" s="102">
        <v>0.2</v>
      </c>
      <c r="M46" s="102">
        <v>29</v>
      </c>
      <c r="N46" s="102"/>
      <c r="O46" s="102">
        <v>0.2</v>
      </c>
      <c r="P46" s="102">
        <v>24</v>
      </c>
      <c r="Q46" s="102">
        <v>108</v>
      </c>
      <c r="R46" s="102">
        <v>44</v>
      </c>
      <c r="S46" s="102">
        <v>1.6</v>
      </c>
    </row>
    <row r="47" spans="1:19" ht="15" customHeight="1">
      <c r="A47" s="11" t="s">
        <v>27</v>
      </c>
      <c r="B47" s="16">
        <v>155</v>
      </c>
      <c r="C47" s="12">
        <v>200</v>
      </c>
      <c r="D47" s="53">
        <f t="shared" ref="D47:D49" si="7">B47*C47/1000</f>
        <v>31</v>
      </c>
      <c r="E47" s="7"/>
      <c r="F47" s="52">
        <v>16.899999999999999</v>
      </c>
      <c r="G47" s="22">
        <f t="shared" ref="G47:G51" si="8">C47*F47/1000</f>
        <v>3.3799999999999994</v>
      </c>
      <c r="H47" s="52"/>
      <c r="I47" s="7"/>
      <c r="J47" s="52"/>
      <c r="K47" s="7"/>
      <c r="L47" s="7"/>
      <c r="M47" s="7"/>
      <c r="N47" s="7"/>
      <c r="O47" s="7"/>
      <c r="P47" s="7"/>
      <c r="Q47" s="7"/>
      <c r="R47" s="7"/>
      <c r="S47" s="7"/>
    </row>
    <row r="48" spans="1:19" ht="15" customHeight="1">
      <c r="A48" s="11" t="s">
        <v>41</v>
      </c>
      <c r="B48" s="16">
        <v>155</v>
      </c>
      <c r="C48" s="12">
        <v>4</v>
      </c>
      <c r="D48" s="53">
        <f t="shared" si="7"/>
        <v>0.62</v>
      </c>
      <c r="E48" s="7"/>
      <c r="F48" s="52">
        <v>606.97</v>
      </c>
      <c r="G48" s="22">
        <f t="shared" si="8"/>
        <v>2.42788</v>
      </c>
      <c r="H48" s="52"/>
      <c r="I48" s="7"/>
      <c r="J48" s="52"/>
      <c r="K48" s="7"/>
      <c r="L48" s="7"/>
      <c r="M48" s="7"/>
      <c r="N48" s="7"/>
      <c r="O48" s="7"/>
      <c r="P48" s="7"/>
      <c r="Q48" s="7"/>
      <c r="R48" s="7"/>
      <c r="S48" s="7"/>
    </row>
    <row r="49" spans="1:19" s="35" customFormat="1" ht="15.75" customHeight="1">
      <c r="A49" s="11" t="s">
        <v>19</v>
      </c>
      <c r="B49" s="16">
        <v>155</v>
      </c>
      <c r="C49" s="12">
        <v>2</v>
      </c>
      <c r="D49" s="53">
        <f t="shared" si="7"/>
        <v>0.31</v>
      </c>
      <c r="E49" s="7"/>
      <c r="F49" s="52">
        <v>14</v>
      </c>
      <c r="G49" s="22">
        <f t="shared" si="8"/>
        <v>2.8000000000000001E-2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19" ht="15" customHeight="1">
      <c r="A50" s="11" t="s">
        <v>37</v>
      </c>
      <c r="B50" s="16">
        <v>155</v>
      </c>
      <c r="C50" s="12">
        <v>2</v>
      </c>
      <c r="D50" s="53"/>
      <c r="E50" s="7"/>
      <c r="F50" s="52">
        <v>24</v>
      </c>
      <c r="G50" s="22">
        <f t="shared" si="8"/>
        <v>4.8000000000000001E-2</v>
      </c>
      <c r="H50" s="52"/>
      <c r="I50" s="7"/>
      <c r="J50" s="52"/>
      <c r="K50" s="7"/>
      <c r="L50" s="7"/>
      <c r="M50" s="7"/>
      <c r="N50" s="7"/>
      <c r="O50" s="7"/>
      <c r="P50" s="7"/>
      <c r="Q50" s="7"/>
      <c r="R50" s="7"/>
      <c r="S50" s="7"/>
    </row>
    <row r="51" spans="1:19" s="103" customFormat="1">
      <c r="A51" s="10" t="s">
        <v>58</v>
      </c>
      <c r="B51" s="16">
        <v>155</v>
      </c>
      <c r="C51" s="9">
        <v>60</v>
      </c>
      <c r="D51" s="88">
        <f t="shared" ref="D51" si="9">B51*C51/1000</f>
        <v>9.3000000000000007</v>
      </c>
      <c r="E51" s="6"/>
      <c r="F51" s="4">
        <v>67.569999999999993</v>
      </c>
      <c r="G51" s="22">
        <f t="shared" si="8"/>
        <v>4.0541999999999998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 ht="15" customHeight="1">
      <c r="A52" s="97" t="s">
        <v>197</v>
      </c>
      <c r="B52" s="16">
        <v>155</v>
      </c>
      <c r="C52" s="108"/>
      <c r="D52" s="166"/>
      <c r="E52" s="101">
        <v>200</v>
      </c>
      <c r="F52" s="94"/>
      <c r="G52" s="81">
        <f>G53</f>
        <v>7</v>
      </c>
      <c r="H52" s="93">
        <v>1</v>
      </c>
      <c r="I52" s="102" t="s">
        <v>45</v>
      </c>
      <c r="J52" s="93">
        <v>19.8</v>
      </c>
      <c r="K52" s="102">
        <v>85</v>
      </c>
      <c r="L52" s="112">
        <v>20</v>
      </c>
      <c r="M52" s="112"/>
      <c r="N52" s="112">
        <v>0.67</v>
      </c>
      <c r="O52" s="112">
        <v>52</v>
      </c>
      <c r="P52" s="112">
        <v>82.67</v>
      </c>
      <c r="Q52" s="112">
        <v>30</v>
      </c>
      <c r="R52" s="112">
        <v>3.2</v>
      </c>
      <c r="S52" s="102"/>
    </row>
    <row r="53" spans="1:19" ht="15" customHeight="1">
      <c r="A53" s="10" t="s">
        <v>197</v>
      </c>
      <c r="B53" s="16">
        <v>155</v>
      </c>
      <c r="C53" s="9">
        <v>200</v>
      </c>
      <c r="D53" s="88">
        <f t="shared" si="5"/>
        <v>31</v>
      </c>
      <c r="E53" s="6"/>
      <c r="F53" s="4">
        <v>35</v>
      </c>
      <c r="G53" s="22">
        <f t="shared" si="6"/>
        <v>7</v>
      </c>
      <c r="H53" s="4"/>
      <c r="I53" s="6"/>
      <c r="J53" s="4"/>
      <c r="K53" s="6"/>
      <c r="L53" s="6"/>
      <c r="M53" s="6"/>
      <c r="N53" s="6"/>
      <c r="O53" s="6"/>
      <c r="P53" s="6"/>
      <c r="Q53" s="6"/>
      <c r="R53" s="6"/>
      <c r="S53" s="6"/>
    </row>
    <row r="54" spans="1:19" s="103" customFormat="1" ht="15" customHeight="1">
      <c r="A54" s="97" t="s">
        <v>74</v>
      </c>
      <c r="B54" s="16">
        <v>155</v>
      </c>
      <c r="C54" s="170"/>
      <c r="D54" s="171"/>
      <c r="E54" s="101">
        <v>190</v>
      </c>
      <c r="F54" s="101"/>
      <c r="G54" s="102">
        <f>SUM(G55)</f>
        <v>16.890999999999998</v>
      </c>
      <c r="H54" s="102">
        <v>0.9</v>
      </c>
      <c r="I54" s="102">
        <v>0.2</v>
      </c>
      <c r="J54" s="102">
        <v>8.68</v>
      </c>
      <c r="K54" s="102">
        <v>103</v>
      </c>
      <c r="L54" s="95">
        <v>0.03</v>
      </c>
      <c r="M54" s="95">
        <v>45</v>
      </c>
      <c r="N54" s="95"/>
      <c r="O54" s="95">
        <v>0.03</v>
      </c>
      <c r="P54" s="95">
        <v>25.71</v>
      </c>
      <c r="Q54" s="95">
        <v>17.14</v>
      </c>
      <c r="R54" s="95">
        <v>9.64</v>
      </c>
      <c r="S54" s="95">
        <v>0.21</v>
      </c>
    </row>
    <row r="55" spans="1:19" s="35" customFormat="1" ht="15" customHeight="1">
      <c r="A55" s="10" t="s">
        <v>74</v>
      </c>
      <c r="B55" s="16">
        <v>155</v>
      </c>
      <c r="C55" s="9">
        <v>190</v>
      </c>
      <c r="D55" s="8">
        <f>C55*B53/1000</f>
        <v>29.45</v>
      </c>
      <c r="E55" s="6"/>
      <c r="F55" s="6">
        <v>88.9</v>
      </c>
      <c r="G55" s="8">
        <f>C55*F55/1000</f>
        <v>16.890999999999998</v>
      </c>
      <c r="H55" s="8"/>
      <c r="I55" s="8"/>
      <c r="J55" s="8"/>
      <c r="K55" s="8"/>
      <c r="L55" s="8"/>
      <c r="M55" s="8"/>
      <c r="N55" s="8"/>
      <c r="O55" s="8"/>
      <c r="P55" s="8"/>
      <c r="Q55" s="8"/>
      <c r="R55" s="8"/>
      <c r="S55" s="8"/>
    </row>
    <row r="56" spans="1:19" s="103" customFormat="1" ht="19.5" customHeight="1">
      <c r="A56" s="97" t="s">
        <v>44</v>
      </c>
      <c r="B56" s="16">
        <v>155</v>
      </c>
      <c r="C56" s="99"/>
      <c r="D56" s="166"/>
      <c r="E56" s="101">
        <v>72</v>
      </c>
      <c r="F56" s="101"/>
      <c r="G56" s="102">
        <f>SUM(G57)</f>
        <v>2.952</v>
      </c>
      <c r="H56" s="34">
        <v>8.4600000000000009</v>
      </c>
      <c r="I56" s="34">
        <v>2.5099999999999998</v>
      </c>
      <c r="J56" s="34">
        <v>44.33</v>
      </c>
      <c r="K56" s="34">
        <v>186</v>
      </c>
      <c r="L56" s="34">
        <v>7.0000000000000007E-2</v>
      </c>
      <c r="M56" s="34"/>
      <c r="N56" s="34"/>
      <c r="O56" s="34">
        <v>0.54</v>
      </c>
      <c r="P56" s="34">
        <v>13.8</v>
      </c>
      <c r="Q56" s="34">
        <v>63.6</v>
      </c>
      <c r="R56" s="34">
        <v>15</v>
      </c>
      <c r="S56" s="34">
        <v>1.86</v>
      </c>
    </row>
    <row r="57" spans="1:19" s="103" customFormat="1" ht="28.5" customHeight="1">
      <c r="A57" s="10" t="s">
        <v>44</v>
      </c>
      <c r="B57" s="16">
        <v>155</v>
      </c>
      <c r="C57" s="9">
        <v>72</v>
      </c>
      <c r="D57" s="88">
        <f t="shared" si="5"/>
        <v>11.16</v>
      </c>
      <c r="E57" s="6"/>
      <c r="F57" s="8">
        <v>41</v>
      </c>
      <c r="G57" s="8">
        <f>C57*F57/1000</f>
        <v>2.952</v>
      </c>
      <c r="H57" s="4"/>
      <c r="I57" s="6"/>
      <c r="J57" s="4"/>
      <c r="K57" s="6"/>
      <c r="L57" s="6"/>
      <c r="M57" s="6"/>
      <c r="N57" s="6"/>
      <c r="O57" s="6"/>
      <c r="P57" s="6"/>
      <c r="Q57" s="6"/>
      <c r="R57" s="6"/>
      <c r="S57" s="6"/>
    </row>
    <row r="58" spans="1:19" s="103" customFormat="1" ht="24" customHeight="1">
      <c r="A58" s="161"/>
      <c r="B58" s="162"/>
      <c r="C58" s="177"/>
      <c r="D58" s="164"/>
      <c r="E58" s="165"/>
      <c r="F58" s="165"/>
      <c r="G58" s="165"/>
      <c r="H58" s="23">
        <f>SUM(H29:H57)</f>
        <v>22.82</v>
      </c>
      <c r="I58" s="23">
        <f>SUM(I19:I57)</f>
        <v>74.88000000000001</v>
      </c>
      <c r="J58" s="23">
        <f>SUM(J19:J57)</f>
        <v>222.60000000000002</v>
      </c>
      <c r="K58" s="23">
        <f>SUM(K23:K57)</f>
        <v>821.25</v>
      </c>
      <c r="L58" s="23">
        <f t="shared" ref="L58:S58" si="10">SUM(L19:L57)</f>
        <v>20.68</v>
      </c>
      <c r="M58" s="23">
        <f t="shared" si="10"/>
        <v>101.12</v>
      </c>
      <c r="N58" s="23">
        <f t="shared" si="10"/>
        <v>149.32</v>
      </c>
      <c r="O58" s="23">
        <f t="shared" si="10"/>
        <v>57.49</v>
      </c>
      <c r="P58" s="23">
        <f t="shared" si="10"/>
        <v>348.52</v>
      </c>
      <c r="Q58" s="23">
        <f t="shared" si="10"/>
        <v>803.7</v>
      </c>
      <c r="R58" s="23">
        <f t="shared" si="10"/>
        <v>195.40999999999997</v>
      </c>
      <c r="S58" s="23">
        <f t="shared" si="10"/>
        <v>12.11</v>
      </c>
    </row>
    <row r="59" spans="1:19" s="96" customFormat="1" ht="15" customHeight="1">
      <c r="A59" s="56"/>
      <c r="B59" s="56"/>
      <c r="C59" s="56"/>
      <c r="D59" s="56"/>
      <c r="E59" s="56"/>
      <c r="F59" s="210" t="s">
        <v>46</v>
      </c>
      <c r="G59" s="49">
        <f>E61*E62</f>
        <v>21690.7248</v>
      </c>
      <c r="H59" s="153">
        <f>H21+H58</f>
        <v>63.09</v>
      </c>
      <c r="I59" s="153">
        <f>I21+I58</f>
        <v>117.50000000000001</v>
      </c>
      <c r="J59" s="153">
        <f>J21+J58</f>
        <v>262.72000000000003</v>
      </c>
      <c r="K59" s="153">
        <f>K21+K58</f>
        <v>1658.25</v>
      </c>
      <c r="L59" s="153">
        <f t="shared" ref="L59:S59" si="11">L21+L58</f>
        <v>20.78</v>
      </c>
      <c r="M59" s="153">
        <f t="shared" si="11"/>
        <v>101.51</v>
      </c>
      <c r="N59" s="153">
        <f t="shared" si="11"/>
        <v>297.97000000000003</v>
      </c>
      <c r="O59" s="153">
        <f t="shared" si="11"/>
        <v>58.14</v>
      </c>
      <c r="P59" s="153">
        <f t="shared" si="11"/>
        <v>434.30999999999995</v>
      </c>
      <c r="Q59" s="153">
        <f t="shared" si="11"/>
        <v>1027.53</v>
      </c>
      <c r="R59" s="153">
        <f t="shared" si="11"/>
        <v>238.50999999999996</v>
      </c>
      <c r="S59" s="153">
        <f t="shared" si="11"/>
        <v>16.669999999999998</v>
      </c>
    </row>
    <row r="60" spans="1:19" s="40" customFormat="1" ht="15" customHeight="1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9" ht="25.5" customHeight="1">
      <c r="A61" s="2" t="s">
        <v>47</v>
      </c>
      <c r="E61" s="175">
        <v>155</v>
      </c>
      <c r="F61" s="2" t="s">
        <v>48</v>
      </c>
    </row>
    <row r="62" spans="1:19" ht="27" customHeight="1">
      <c r="A62" s="2" t="s">
        <v>49</v>
      </c>
      <c r="E62" s="174">
        <f>SUM(G9+G14+G16+G19+G23+G29+G37+G46+G52+G54+G56)</f>
        <v>139.94015999999999</v>
      </c>
      <c r="F62" s="2" t="s">
        <v>50</v>
      </c>
    </row>
    <row r="64" spans="1:19" ht="40.5" customHeight="1">
      <c r="A64" s="2" t="s">
        <v>262</v>
      </c>
      <c r="B64" s="3" t="s">
        <v>292</v>
      </c>
      <c r="E64" s="2" t="s">
        <v>51</v>
      </c>
      <c r="H64" s="3"/>
      <c r="I64" s="2" t="s">
        <v>52</v>
      </c>
    </row>
    <row r="66" ht="15" customHeight="1"/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7" orientation="portrait" r:id="rId1"/>
</worksheet>
</file>

<file path=xl/worksheets/sheet34.xml><?xml version="1.0" encoding="utf-8"?>
<worksheet xmlns="http://schemas.openxmlformats.org/spreadsheetml/2006/main" xmlns:r="http://schemas.openxmlformats.org/officeDocument/2006/relationships">
  <dimension ref="A1:S71"/>
  <sheetViews>
    <sheetView view="pageBreakPreview" zoomScale="87" zoomScaleNormal="110" zoomScaleSheetLayoutView="87" workbookViewId="0">
      <selection activeCell="H33" sqref="H33:S33"/>
    </sheetView>
  </sheetViews>
  <sheetFormatPr defaultColWidth="8.85546875" defaultRowHeight="12.75"/>
  <cols>
    <col min="1" max="1" width="19.140625" style="2" bestFit="1" customWidth="1"/>
    <col min="2" max="2" width="16.7109375" style="2" customWidth="1"/>
    <col min="3" max="6" width="9.7109375" style="2" customWidth="1"/>
    <col min="7" max="7" width="12.570312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7" customHeight="1">
      <c r="A8" s="143" t="s">
        <v>11</v>
      </c>
      <c r="B8" s="133">
        <v>99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45" customHeight="1">
      <c r="A9" s="90" t="s">
        <v>216</v>
      </c>
      <c r="B9" s="98">
        <v>99</v>
      </c>
      <c r="C9" s="199"/>
      <c r="D9" s="94"/>
      <c r="E9" s="101" t="s">
        <v>157</v>
      </c>
      <c r="F9" s="94"/>
      <c r="G9" s="102">
        <f>G10+G11+G12+G13+G14</f>
        <v>15.1547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138.1</v>
      </c>
      <c r="Q9" s="112">
        <v>184.37</v>
      </c>
      <c r="R9" s="112">
        <v>45</v>
      </c>
      <c r="S9" s="112">
        <v>2.58</v>
      </c>
    </row>
    <row r="10" spans="1:19" ht="15" customHeight="1">
      <c r="A10" s="147" t="s">
        <v>58</v>
      </c>
      <c r="B10" s="98">
        <v>99</v>
      </c>
      <c r="C10" s="200">
        <v>100</v>
      </c>
      <c r="D10" s="53">
        <f>B10*C10/1000</f>
        <v>9.9</v>
      </c>
      <c r="E10" s="7"/>
      <c r="F10" s="53">
        <v>67.569999999999993</v>
      </c>
      <c r="G10" s="22">
        <f>C10*F10/1000</f>
        <v>6.7569999999999988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>
      <c r="A11" s="147" t="s">
        <v>41</v>
      </c>
      <c r="B11" s="98">
        <v>99</v>
      </c>
      <c r="C11" s="200">
        <v>10</v>
      </c>
      <c r="D11" s="53">
        <f t="shared" ref="D11:D56" si="0">B11*C11/1000</f>
        <v>0.99</v>
      </c>
      <c r="E11" s="7"/>
      <c r="F11" s="53">
        <v>606.97</v>
      </c>
      <c r="G11" s="22">
        <f t="shared" ref="G11:G20" si="1">C11*F11/1000</f>
        <v>6.069700000000001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99</v>
      </c>
      <c r="C12" s="200">
        <v>6</v>
      </c>
      <c r="D12" s="53">
        <f t="shared" si="0"/>
        <v>0.59399999999999997</v>
      </c>
      <c r="E12" s="7"/>
      <c r="F12" s="53">
        <v>50</v>
      </c>
      <c r="G12" s="22">
        <f t="shared" si="1"/>
        <v>0.3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101</v>
      </c>
      <c r="B13" s="98">
        <v>99</v>
      </c>
      <c r="C13" s="200">
        <v>50</v>
      </c>
      <c r="D13" s="53">
        <f t="shared" si="0"/>
        <v>4.95</v>
      </c>
      <c r="E13" s="7"/>
      <c r="F13" s="53">
        <v>40</v>
      </c>
      <c r="G13" s="22">
        <f t="shared" si="1"/>
        <v>2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99</v>
      </c>
      <c r="C14" s="200">
        <v>2</v>
      </c>
      <c r="D14" s="53">
        <f t="shared" si="0"/>
        <v>0.19800000000000001</v>
      </c>
      <c r="E14" s="7"/>
      <c r="F14" s="53">
        <v>14</v>
      </c>
      <c r="G14" s="22">
        <f t="shared" si="1"/>
        <v>2.8000000000000001E-2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>
      <c r="A15" s="90" t="s">
        <v>69</v>
      </c>
      <c r="B15" s="98">
        <v>99</v>
      </c>
      <c r="C15" s="202"/>
      <c r="D15" s="93"/>
      <c r="E15" s="101">
        <v>200</v>
      </c>
      <c r="F15" s="93"/>
      <c r="G15" s="81">
        <f>G16+G17+G18</f>
        <v>8.456999999999999</v>
      </c>
      <c r="H15" s="102">
        <v>3.78</v>
      </c>
      <c r="I15" s="102">
        <v>0.67</v>
      </c>
      <c r="J15" s="102">
        <v>26</v>
      </c>
      <c r="K15" s="102">
        <v>125.11</v>
      </c>
      <c r="L15" s="102">
        <v>0.02</v>
      </c>
      <c r="M15" s="102">
        <v>1.33</v>
      </c>
      <c r="N15" s="102"/>
      <c r="O15" s="102"/>
      <c r="P15" s="102">
        <v>133.33000000000001</v>
      </c>
      <c r="Q15" s="102">
        <v>111.11</v>
      </c>
      <c r="R15" s="102">
        <v>25.56</v>
      </c>
      <c r="S15" s="102">
        <v>2</v>
      </c>
    </row>
    <row r="16" spans="1:19" ht="15" customHeight="1">
      <c r="A16" s="147" t="s">
        <v>70</v>
      </c>
      <c r="B16" s="98">
        <v>99</v>
      </c>
      <c r="C16" s="200">
        <v>4</v>
      </c>
      <c r="D16" s="53">
        <f t="shared" si="0"/>
        <v>0.39600000000000002</v>
      </c>
      <c r="E16" s="7"/>
      <c r="F16" s="53">
        <v>175</v>
      </c>
      <c r="G16" s="22">
        <f t="shared" si="1"/>
        <v>0.7</v>
      </c>
      <c r="H16" s="102"/>
      <c r="I16" s="102"/>
      <c r="J16" s="102"/>
      <c r="K16" s="102"/>
      <c r="L16" s="102"/>
      <c r="M16" s="102"/>
      <c r="N16" s="102"/>
      <c r="O16" s="102"/>
      <c r="P16" s="102"/>
      <c r="Q16" s="102"/>
      <c r="R16" s="102"/>
      <c r="S16" s="102"/>
    </row>
    <row r="17" spans="1:19" s="103" customFormat="1" ht="15" customHeight="1">
      <c r="A17" s="147" t="s">
        <v>58</v>
      </c>
      <c r="B17" s="98">
        <v>99</v>
      </c>
      <c r="C17" s="200">
        <v>100</v>
      </c>
      <c r="D17" s="53">
        <f t="shared" si="0"/>
        <v>9.9</v>
      </c>
      <c r="E17" s="7"/>
      <c r="F17" s="53">
        <v>67.569999999999993</v>
      </c>
      <c r="G17" s="22">
        <f t="shared" si="1"/>
        <v>6.7569999999999988</v>
      </c>
      <c r="H17" s="52"/>
      <c r="I17" s="7"/>
      <c r="J17" s="52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98">
        <v>99</v>
      </c>
      <c r="C18" s="198">
        <v>20</v>
      </c>
      <c r="D18" s="88">
        <f t="shared" si="0"/>
        <v>1.98</v>
      </c>
      <c r="E18" s="6"/>
      <c r="F18" s="88">
        <v>50</v>
      </c>
      <c r="G18" s="8">
        <f t="shared" si="1"/>
        <v>1</v>
      </c>
      <c r="H18" s="4"/>
      <c r="I18" s="6"/>
      <c r="J18" s="4"/>
      <c r="K18" s="6"/>
      <c r="L18" s="6"/>
      <c r="M18" s="6"/>
      <c r="N18" s="6"/>
      <c r="O18" s="6"/>
      <c r="P18" s="6"/>
      <c r="Q18" s="6"/>
      <c r="R18" s="6"/>
      <c r="S18" s="6"/>
    </row>
    <row r="19" spans="1:19" ht="31.5" customHeight="1">
      <c r="A19" s="90" t="s">
        <v>273</v>
      </c>
      <c r="B19" s="98">
        <v>99</v>
      </c>
      <c r="C19" s="92"/>
      <c r="D19" s="88"/>
      <c r="E19" s="94">
        <v>50</v>
      </c>
      <c r="F19" s="189"/>
      <c r="G19" s="254">
        <f>SUM(G20)</f>
        <v>8.5</v>
      </c>
      <c r="H19" s="95">
        <v>6.54</v>
      </c>
      <c r="I19" s="93">
        <v>3.03</v>
      </c>
      <c r="J19" s="102">
        <v>40.57</v>
      </c>
      <c r="K19" s="102">
        <v>131</v>
      </c>
      <c r="L19" s="102">
        <v>0.03</v>
      </c>
      <c r="M19" s="102">
        <v>0.05</v>
      </c>
      <c r="N19" s="102">
        <v>71.180000000000007</v>
      </c>
      <c r="O19" s="102">
        <v>0.42</v>
      </c>
      <c r="P19" s="102">
        <v>26.73</v>
      </c>
      <c r="Q19" s="102">
        <v>9.89</v>
      </c>
      <c r="R19" s="102">
        <v>57.23</v>
      </c>
      <c r="S19" s="102">
        <v>0.63</v>
      </c>
    </row>
    <row r="20" spans="1:19" ht="31.5" customHeight="1">
      <c r="A20" s="253" t="s">
        <v>273</v>
      </c>
      <c r="B20" s="98">
        <v>99</v>
      </c>
      <c r="C20" s="92">
        <v>50</v>
      </c>
      <c r="D20" s="88">
        <f t="shared" si="0"/>
        <v>4.95</v>
      </c>
      <c r="E20" s="94"/>
      <c r="F20" s="93">
        <v>170</v>
      </c>
      <c r="G20" s="8">
        <f t="shared" si="1"/>
        <v>8.5</v>
      </c>
      <c r="H20" s="95"/>
      <c r="I20" s="93"/>
      <c r="J20" s="102"/>
      <c r="K20" s="102"/>
      <c r="L20" s="102"/>
      <c r="M20" s="102"/>
      <c r="N20" s="102"/>
      <c r="O20" s="102"/>
      <c r="P20" s="102"/>
      <c r="Q20" s="102"/>
      <c r="R20" s="102"/>
      <c r="S20" s="102"/>
    </row>
    <row r="21" spans="1:19" s="103" customFormat="1">
      <c r="A21" s="97" t="s">
        <v>143</v>
      </c>
      <c r="B21" s="98">
        <v>99</v>
      </c>
      <c r="C21" s="108"/>
      <c r="D21" s="93"/>
      <c r="E21" s="101">
        <v>90</v>
      </c>
      <c r="F21" s="93"/>
      <c r="G21" s="81">
        <f>G22</f>
        <v>3.69</v>
      </c>
      <c r="H21" s="101">
        <v>12.18</v>
      </c>
      <c r="I21" s="101">
        <v>3.17</v>
      </c>
      <c r="J21" s="101">
        <v>28.5</v>
      </c>
      <c r="K21" s="102">
        <v>233.8</v>
      </c>
      <c r="L21" s="102">
        <v>0.05</v>
      </c>
      <c r="M21" s="102"/>
      <c r="N21" s="102"/>
      <c r="O21" s="102">
        <v>0.65</v>
      </c>
      <c r="P21" s="102">
        <v>11.5</v>
      </c>
      <c r="Q21" s="102">
        <v>43.5</v>
      </c>
      <c r="R21" s="102">
        <v>16.5</v>
      </c>
      <c r="S21" s="102">
        <v>0.55000000000000004</v>
      </c>
    </row>
    <row r="22" spans="1:19" ht="15" customHeight="1">
      <c r="A22" s="10" t="s">
        <v>143</v>
      </c>
      <c r="B22" s="98">
        <v>99</v>
      </c>
      <c r="C22" s="9">
        <v>90</v>
      </c>
      <c r="D22" s="88">
        <f t="shared" si="0"/>
        <v>8.91</v>
      </c>
      <c r="E22" s="6"/>
      <c r="F22" s="88">
        <v>41</v>
      </c>
      <c r="G22" s="8">
        <f>C22*F22/1000</f>
        <v>3.69</v>
      </c>
      <c r="H22" s="4"/>
      <c r="I22" s="6"/>
      <c r="J22" s="4"/>
      <c r="K22" s="6"/>
      <c r="L22" s="6"/>
      <c r="M22" s="6"/>
      <c r="N22" s="6"/>
      <c r="O22" s="6"/>
      <c r="P22" s="6"/>
      <c r="Q22" s="6"/>
      <c r="R22" s="6"/>
      <c r="S22" s="6"/>
    </row>
    <row r="23" spans="1:19" s="103" customFormat="1">
      <c r="A23" s="161"/>
      <c r="B23" s="162"/>
      <c r="C23" s="177"/>
      <c r="D23" s="164"/>
      <c r="E23" s="165"/>
      <c r="F23" s="186"/>
      <c r="G23" s="8"/>
      <c r="H23" s="23">
        <f t="shared" ref="H23:S23" si="2">SUM(H9:H22)</f>
        <v>29.82</v>
      </c>
      <c r="I23" s="23">
        <f t="shared" si="2"/>
        <v>12.79</v>
      </c>
      <c r="J23" s="23">
        <f t="shared" si="2"/>
        <v>132.57</v>
      </c>
      <c r="K23" s="23">
        <f t="shared" si="2"/>
        <v>716.91000000000008</v>
      </c>
      <c r="L23" s="23">
        <f t="shared" si="2"/>
        <v>0.28999999999999998</v>
      </c>
      <c r="M23" s="23">
        <f t="shared" si="2"/>
        <v>1.3800000000000001</v>
      </c>
      <c r="N23" s="23">
        <f t="shared" si="2"/>
        <v>76.180000000000007</v>
      </c>
      <c r="O23" s="23">
        <f t="shared" si="2"/>
        <v>3.9699999999999998</v>
      </c>
      <c r="P23" s="23">
        <f t="shared" si="2"/>
        <v>309.66000000000003</v>
      </c>
      <c r="Q23" s="23">
        <f t="shared" si="2"/>
        <v>348.87</v>
      </c>
      <c r="R23" s="23">
        <f t="shared" si="2"/>
        <v>144.29</v>
      </c>
      <c r="S23" s="23">
        <f t="shared" si="2"/>
        <v>5.76</v>
      </c>
    </row>
    <row r="24" spans="1:19" ht="15" customHeight="1">
      <c r="A24" s="132" t="s">
        <v>12</v>
      </c>
      <c r="B24" s="133">
        <f>B8</f>
        <v>99</v>
      </c>
      <c r="C24" s="134"/>
      <c r="D24" s="156"/>
      <c r="E24" s="134"/>
      <c r="F24" s="156"/>
      <c r="G24" s="192"/>
      <c r="H24" s="134"/>
      <c r="I24" s="134"/>
      <c r="J24" s="134"/>
      <c r="K24" s="135"/>
      <c r="L24" s="135"/>
      <c r="M24" s="135"/>
      <c r="N24" s="135"/>
      <c r="O24" s="135"/>
      <c r="P24" s="135"/>
      <c r="Q24" s="135"/>
      <c r="R24" s="135"/>
      <c r="S24" s="135"/>
    </row>
    <row r="25" spans="1:19" ht="27.75" customHeight="1">
      <c r="A25" s="90" t="s">
        <v>218</v>
      </c>
      <c r="B25" s="98">
        <v>99</v>
      </c>
      <c r="C25" s="202"/>
      <c r="D25" s="102"/>
      <c r="E25" s="101">
        <v>75</v>
      </c>
      <c r="F25" s="189"/>
      <c r="G25" s="81">
        <f>G26+G27+G28+G29+G32</f>
        <v>4.8756700000000004</v>
      </c>
      <c r="H25" s="95">
        <v>1.39</v>
      </c>
      <c r="I25" s="93">
        <v>2.37</v>
      </c>
      <c r="J25" s="102">
        <v>3.96</v>
      </c>
      <c r="K25" s="102">
        <v>39.6</v>
      </c>
      <c r="L25" s="39">
        <v>0.1</v>
      </c>
      <c r="M25" s="39">
        <v>13</v>
      </c>
      <c r="N25" s="39"/>
      <c r="O25" s="39">
        <v>2.95</v>
      </c>
      <c r="P25" s="39">
        <v>40.4</v>
      </c>
      <c r="Q25" s="39">
        <v>48.8</v>
      </c>
      <c r="R25" s="39">
        <v>23.4</v>
      </c>
      <c r="S25" s="39">
        <v>1.02</v>
      </c>
    </row>
    <row r="26" spans="1:19" ht="15" customHeight="1">
      <c r="A26" s="147" t="s">
        <v>147</v>
      </c>
      <c r="B26" s="98">
        <v>99</v>
      </c>
      <c r="C26" s="200">
        <v>14</v>
      </c>
      <c r="D26" s="22">
        <f t="shared" ref="D26:D32" si="3">B26*C26/1000</f>
        <v>1.3859999999999999</v>
      </c>
      <c r="E26" s="7"/>
      <c r="F26" s="190">
        <v>18.399999999999999</v>
      </c>
      <c r="G26" s="22">
        <f t="shared" ref="G26:G32" si="4">C26*F26/1000</f>
        <v>0.25759999999999994</v>
      </c>
      <c r="H26" s="185"/>
      <c r="I26" s="53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47" t="s">
        <v>28</v>
      </c>
      <c r="B27" s="98">
        <v>99</v>
      </c>
      <c r="C27" s="200">
        <v>10</v>
      </c>
      <c r="D27" s="22">
        <f t="shared" si="3"/>
        <v>0.99</v>
      </c>
      <c r="E27" s="7"/>
      <c r="F27" s="190">
        <v>22.4</v>
      </c>
      <c r="G27" s="22">
        <f t="shared" si="4"/>
        <v>0.224</v>
      </c>
      <c r="H27" s="185"/>
      <c r="I27" s="53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147" t="s">
        <v>108</v>
      </c>
      <c r="B28" s="98">
        <v>99</v>
      </c>
      <c r="C28" s="200">
        <v>21</v>
      </c>
      <c r="D28" s="22">
        <f t="shared" si="3"/>
        <v>2.0790000000000002</v>
      </c>
      <c r="E28" s="7"/>
      <c r="F28" s="190">
        <v>51.67</v>
      </c>
      <c r="G28" s="22">
        <f t="shared" si="4"/>
        <v>1.08507</v>
      </c>
      <c r="H28" s="185"/>
      <c r="I28" s="53"/>
      <c r="J28" s="22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15" customHeight="1">
      <c r="A29" s="147" t="s">
        <v>208</v>
      </c>
      <c r="B29" s="98">
        <v>99</v>
      </c>
      <c r="C29" s="200">
        <v>21</v>
      </c>
      <c r="D29" s="22">
        <f t="shared" si="3"/>
        <v>2.0790000000000002</v>
      </c>
      <c r="E29" s="7"/>
      <c r="F29" s="190">
        <v>113</v>
      </c>
      <c r="G29" s="22">
        <f t="shared" si="4"/>
        <v>2.3730000000000002</v>
      </c>
      <c r="H29" s="185"/>
      <c r="I29" s="53"/>
      <c r="J29" s="22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15" customHeight="1">
      <c r="A30" s="147" t="s">
        <v>36</v>
      </c>
      <c r="B30" s="98">
        <v>99</v>
      </c>
      <c r="C30" s="200">
        <v>14</v>
      </c>
      <c r="D30" s="22">
        <f t="shared" si="3"/>
        <v>1.3859999999999999</v>
      </c>
      <c r="E30" s="7"/>
      <c r="F30" s="190">
        <v>24</v>
      </c>
      <c r="G30" s="22">
        <f t="shared" si="4"/>
        <v>0.33600000000000002</v>
      </c>
      <c r="H30" s="185"/>
      <c r="I30" s="53"/>
      <c r="J30" s="22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15" customHeight="1">
      <c r="A31" s="147" t="s">
        <v>19</v>
      </c>
      <c r="B31" s="98">
        <v>99</v>
      </c>
      <c r="C31" s="200">
        <v>1</v>
      </c>
      <c r="D31" s="22">
        <f t="shared" si="3"/>
        <v>9.9000000000000005E-2</v>
      </c>
      <c r="E31" s="7"/>
      <c r="F31" s="190">
        <v>14</v>
      </c>
      <c r="G31" s="22">
        <f t="shared" si="4"/>
        <v>1.4E-2</v>
      </c>
      <c r="H31" s="185"/>
      <c r="I31" s="53"/>
      <c r="J31" s="22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30" customHeight="1">
      <c r="A32" s="85" t="s">
        <v>25</v>
      </c>
      <c r="B32" s="98">
        <v>99</v>
      </c>
      <c r="C32" s="198">
        <v>8</v>
      </c>
      <c r="D32" s="8">
        <f t="shared" si="3"/>
        <v>0.79200000000000004</v>
      </c>
      <c r="E32" s="6"/>
      <c r="F32" s="191">
        <v>117</v>
      </c>
      <c r="G32" s="22">
        <f t="shared" si="4"/>
        <v>0.93600000000000005</v>
      </c>
      <c r="H32" s="89"/>
      <c r="I32" s="88"/>
      <c r="J32" s="8"/>
      <c r="K32" s="8"/>
      <c r="L32" s="8"/>
      <c r="M32" s="8"/>
      <c r="N32" s="8"/>
      <c r="O32" s="8"/>
      <c r="P32" s="8"/>
      <c r="Q32" s="8"/>
      <c r="R32" s="8"/>
      <c r="S32" s="8"/>
    </row>
    <row r="33" spans="1:19" s="103" customFormat="1" ht="51">
      <c r="A33" s="90" t="s">
        <v>146</v>
      </c>
      <c r="B33" s="98">
        <v>99</v>
      </c>
      <c r="C33" s="202"/>
      <c r="D33" s="102"/>
      <c r="E33" s="101" t="s">
        <v>62</v>
      </c>
      <c r="F33" s="189"/>
      <c r="G33" s="81">
        <f>G34+G35+G36+G37+G38+G39+G40+G41</f>
        <v>11.956199999999999</v>
      </c>
      <c r="H33" s="101">
        <v>10.039999999999999</v>
      </c>
      <c r="I33" s="101">
        <v>5.96</v>
      </c>
      <c r="J33" s="101">
        <v>23.16</v>
      </c>
      <c r="K33" s="101">
        <v>175</v>
      </c>
      <c r="L33" s="101">
        <v>0.04</v>
      </c>
      <c r="M33" s="101">
        <v>3</v>
      </c>
      <c r="N33" s="101"/>
      <c r="O33" s="101"/>
      <c r="P33" s="101">
        <v>88</v>
      </c>
      <c r="Q33" s="101">
        <v>50.1</v>
      </c>
      <c r="R33" s="101">
        <v>22.1</v>
      </c>
      <c r="S33" s="101">
        <v>50.1</v>
      </c>
    </row>
    <row r="34" spans="1:19" s="124" customFormat="1">
      <c r="A34" s="147" t="s">
        <v>35</v>
      </c>
      <c r="B34" s="98">
        <v>99</v>
      </c>
      <c r="C34" s="200">
        <v>5</v>
      </c>
      <c r="D34" s="22">
        <f t="shared" si="0"/>
        <v>0.495</v>
      </c>
      <c r="E34" s="7"/>
      <c r="F34" s="190">
        <v>86</v>
      </c>
      <c r="G34" s="22">
        <f t="shared" ref="G34:G50" si="5">C34*F34/1000</f>
        <v>0.43</v>
      </c>
      <c r="H34" s="185"/>
      <c r="I34" s="53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 s="103" customFormat="1">
      <c r="A35" s="147" t="s">
        <v>27</v>
      </c>
      <c r="B35" s="98">
        <v>99</v>
      </c>
      <c r="C35" s="200">
        <v>100</v>
      </c>
      <c r="D35" s="22">
        <f t="shared" si="0"/>
        <v>9.9</v>
      </c>
      <c r="E35" s="7"/>
      <c r="F35" s="190">
        <v>16.899999999999999</v>
      </c>
      <c r="G35" s="22">
        <f t="shared" si="5"/>
        <v>1.6899999999999997</v>
      </c>
      <c r="H35" s="185"/>
      <c r="I35" s="53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 ht="15" customHeight="1">
      <c r="A36" s="147" t="s">
        <v>36</v>
      </c>
      <c r="B36" s="98">
        <v>99</v>
      </c>
      <c r="C36" s="200">
        <v>12</v>
      </c>
      <c r="D36" s="22">
        <f t="shared" si="0"/>
        <v>1.1879999999999999</v>
      </c>
      <c r="E36" s="7"/>
      <c r="F36" s="190">
        <v>24</v>
      </c>
      <c r="G36" s="22">
        <f t="shared" si="5"/>
        <v>0.28799999999999998</v>
      </c>
      <c r="H36" s="185"/>
      <c r="I36" s="53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147" t="s">
        <v>130</v>
      </c>
      <c r="B37" s="98">
        <v>99</v>
      </c>
      <c r="C37" s="200">
        <v>46</v>
      </c>
      <c r="D37" s="22">
        <f t="shared" si="0"/>
        <v>4.5540000000000003</v>
      </c>
      <c r="E37" s="7"/>
      <c r="F37" s="190">
        <v>193</v>
      </c>
      <c r="G37" s="22">
        <f t="shared" si="5"/>
        <v>8.8780000000000001</v>
      </c>
      <c r="H37" s="185"/>
      <c r="I37" s="53"/>
      <c r="J37" s="22"/>
      <c r="K37" s="22"/>
      <c r="L37" s="22"/>
      <c r="M37" s="22"/>
      <c r="N37" s="22"/>
      <c r="O37" s="22"/>
      <c r="P37" s="22"/>
      <c r="Q37" s="22"/>
      <c r="R37" s="22"/>
      <c r="S37" s="22"/>
    </row>
    <row r="38" spans="1:19" s="35" customFormat="1">
      <c r="A38" s="147" t="s">
        <v>28</v>
      </c>
      <c r="B38" s="98">
        <v>99</v>
      </c>
      <c r="C38" s="200">
        <v>13</v>
      </c>
      <c r="D38" s="22">
        <f t="shared" si="0"/>
        <v>1.2869999999999999</v>
      </c>
      <c r="E38" s="7"/>
      <c r="F38" s="190">
        <v>22.4</v>
      </c>
      <c r="G38" s="22">
        <f t="shared" si="5"/>
        <v>0.29120000000000001</v>
      </c>
      <c r="H38" s="185"/>
      <c r="I38" s="53"/>
      <c r="J38" s="22"/>
      <c r="K38" s="22"/>
      <c r="L38" s="22"/>
      <c r="M38" s="22"/>
      <c r="N38" s="22"/>
      <c r="O38" s="22"/>
      <c r="P38" s="22"/>
      <c r="Q38" s="22"/>
      <c r="R38" s="22"/>
      <c r="S38" s="22"/>
    </row>
    <row r="39" spans="1:19" ht="15" customHeight="1">
      <c r="A39" s="147" t="s">
        <v>106</v>
      </c>
      <c r="B39" s="98">
        <v>99</v>
      </c>
      <c r="C39" s="200">
        <v>5.0000000000000001E-4</v>
      </c>
      <c r="D39" s="22">
        <f t="shared" si="0"/>
        <v>4.9500000000000004E-5</v>
      </c>
      <c r="E39" s="7"/>
      <c r="F39" s="190"/>
      <c r="G39" s="22">
        <f t="shared" si="5"/>
        <v>0</v>
      </c>
      <c r="H39" s="185"/>
      <c r="I39" s="53"/>
      <c r="J39" s="22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47" t="s">
        <v>19</v>
      </c>
      <c r="B40" s="98">
        <v>99</v>
      </c>
      <c r="C40" s="200">
        <v>2</v>
      </c>
      <c r="D40" s="22">
        <f t="shared" si="0"/>
        <v>0.19800000000000001</v>
      </c>
      <c r="E40" s="7"/>
      <c r="F40" s="190">
        <v>14</v>
      </c>
      <c r="G40" s="22">
        <f t="shared" si="5"/>
        <v>2.8000000000000001E-2</v>
      </c>
      <c r="H40" s="185"/>
      <c r="I40" s="53"/>
      <c r="J40" s="22"/>
      <c r="K40" s="22"/>
      <c r="L40" s="22"/>
      <c r="M40" s="22"/>
      <c r="N40" s="22"/>
      <c r="O40" s="22"/>
      <c r="P40" s="22"/>
      <c r="Q40" s="22"/>
      <c r="R40" s="22"/>
      <c r="S40" s="22"/>
    </row>
    <row r="41" spans="1:19" ht="30.75" customHeight="1">
      <c r="A41" s="85" t="s">
        <v>25</v>
      </c>
      <c r="B41" s="98">
        <v>99</v>
      </c>
      <c r="C41" s="198">
        <v>3</v>
      </c>
      <c r="D41" s="8">
        <f t="shared" si="0"/>
        <v>0.29699999999999999</v>
      </c>
      <c r="E41" s="6"/>
      <c r="F41" s="191">
        <v>117</v>
      </c>
      <c r="G41" s="22">
        <f t="shared" si="5"/>
        <v>0.35099999999999998</v>
      </c>
      <c r="H41" s="89"/>
      <c r="I41" s="88"/>
      <c r="J41" s="8"/>
      <c r="K41" s="8"/>
      <c r="L41" s="8"/>
      <c r="M41" s="8"/>
      <c r="N41" s="8"/>
      <c r="O41" s="8"/>
      <c r="P41" s="8"/>
      <c r="Q41" s="8"/>
      <c r="R41" s="8"/>
      <c r="S41" s="8"/>
    </row>
    <row r="42" spans="1:19" s="103" customFormat="1" ht="24" customHeight="1">
      <c r="A42" s="90" t="s">
        <v>219</v>
      </c>
      <c r="B42" s="98">
        <v>99</v>
      </c>
      <c r="C42" s="92"/>
      <c r="D42" s="102"/>
      <c r="E42" s="199">
        <v>150</v>
      </c>
      <c r="F42" s="189"/>
      <c r="G42" s="81">
        <f>G43+G44+G45+G46+G47+G48+G49</f>
        <v>23.387999999999998</v>
      </c>
      <c r="H42" s="95">
        <v>15.3</v>
      </c>
      <c r="I42" s="93">
        <v>29.4</v>
      </c>
      <c r="J42" s="102">
        <v>57.06</v>
      </c>
      <c r="K42" s="102">
        <v>388</v>
      </c>
      <c r="L42" s="102">
        <v>0.11</v>
      </c>
      <c r="M42" s="102">
        <v>4.8499999999999996</v>
      </c>
      <c r="N42" s="102">
        <v>39</v>
      </c>
      <c r="P42" s="102">
        <v>37.47</v>
      </c>
      <c r="Q42" s="102">
        <v>149.1</v>
      </c>
      <c r="R42" s="102">
        <v>40.450000000000003</v>
      </c>
      <c r="S42" s="102">
        <v>1.64</v>
      </c>
    </row>
    <row r="43" spans="1:19" ht="15" customHeight="1">
      <c r="A43" s="147" t="s">
        <v>303</v>
      </c>
      <c r="B43" s="98">
        <v>99</v>
      </c>
      <c r="C43" s="55">
        <v>104</v>
      </c>
      <c r="D43" s="22">
        <f t="shared" si="0"/>
        <v>10.295999999999999</v>
      </c>
      <c r="E43" s="184"/>
      <c r="F43" s="190">
        <v>193</v>
      </c>
      <c r="G43" s="22">
        <f t="shared" si="5"/>
        <v>20.071999999999999</v>
      </c>
      <c r="H43" s="185"/>
      <c r="I43" s="53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 ht="15" customHeight="1">
      <c r="A44" s="147" t="s">
        <v>36</v>
      </c>
      <c r="B44" s="98">
        <v>99</v>
      </c>
      <c r="C44" s="55">
        <v>8</v>
      </c>
      <c r="D44" s="22">
        <f t="shared" si="0"/>
        <v>0.79200000000000004</v>
      </c>
      <c r="E44" s="184"/>
      <c r="F44" s="190">
        <v>24</v>
      </c>
      <c r="G44" s="22">
        <f t="shared" si="5"/>
        <v>0.192</v>
      </c>
      <c r="H44" s="185"/>
      <c r="I44" s="53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>
      <c r="A45" s="147" t="s">
        <v>28</v>
      </c>
      <c r="B45" s="98">
        <v>99</v>
      </c>
      <c r="C45" s="55">
        <v>10</v>
      </c>
      <c r="D45" s="22">
        <f t="shared" si="0"/>
        <v>0.99</v>
      </c>
      <c r="E45" s="184"/>
      <c r="F45" s="190">
        <v>22.4</v>
      </c>
      <c r="G45" s="22">
        <f t="shared" si="5"/>
        <v>0.224</v>
      </c>
      <c r="H45" s="185"/>
      <c r="I45" s="53"/>
      <c r="J45" s="22"/>
      <c r="K45" s="22"/>
      <c r="L45" s="22"/>
      <c r="M45" s="22"/>
      <c r="N45" s="22"/>
      <c r="O45" s="22"/>
      <c r="P45" s="22"/>
      <c r="Q45" s="22"/>
      <c r="R45" s="22"/>
      <c r="S45" s="22"/>
    </row>
    <row r="46" spans="1:19" s="35" customFormat="1" ht="15" customHeight="1">
      <c r="A46" s="147" t="s">
        <v>123</v>
      </c>
      <c r="B46" s="98">
        <v>99</v>
      </c>
      <c r="C46" s="55">
        <v>5</v>
      </c>
      <c r="D46" s="22">
        <f t="shared" si="0"/>
        <v>0.495</v>
      </c>
      <c r="E46" s="184"/>
      <c r="F46" s="190">
        <v>55</v>
      </c>
      <c r="G46" s="22">
        <f t="shared" si="5"/>
        <v>0.27500000000000002</v>
      </c>
      <c r="H46" s="185"/>
      <c r="I46" s="53"/>
      <c r="J46" s="22"/>
      <c r="K46" s="22"/>
      <c r="L46" s="22"/>
      <c r="M46" s="22"/>
      <c r="N46" s="22"/>
      <c r="O46" s="22"/>
      <c r="P46" s="22"/>
      <c r="Q46" s="22"/>
      <c r="R46" s="22"/>
      <c r="S46" s="22"/>
    </row>
    <row r="47" spans="1:19" s="103" customFormat="1" ht="15" customHeight="1">
      <c r="A47" s="147" t="s">
        <v>200</v>
      </c>
      <c r="B47" s="98">
        <v>99</v>
      </c>
      <c r="C47" s="55">
        <v>35</v>
      </c>
      <c r="D47" s="22">
        <f t="shared" si="0"/>
        <v>3.4649999999999999</v>
      </c>
      <c r="E47" s="184"/>
      <c r="F47" s="190">
        <v>75</v>
      </c>
      <c r="G47" s="22">
        <f t="shared" si="5"/>
        <v>2.625</v>
      </c>
      <c r="H47" s="185"/>
      <c r="I47" s="53"/>
      <c r="J47" s="22"/>
      <c r="K47" s="22"/>
      <c r="L47" s="22"/>
      <c r="M47" s="22"/>
      <c r="N47" s="22"/>
      <c r="O47" s="22"/>
      <c r="P47" s="22"/>
      <c r="Q47" s="22"/>
      <c r="R47" s="22"/>
      <c r="S47" s="22"/>
    </row>
    <row r="48" spans="1:19" s="35" customFormat="1" ht="15" customHeight="1">
      <c r="A48" s="147" t="s">
        <v>106</v>
      </c>
      <c r="B48" s="98">
        <v>99</v>
      </c>
      <c r="C48" s="55">
        <v>5.0000000000000001E-3</v>
      </c>
      <c r="D48" s="22">
        <f t="shared" si="0"/>
        <v>4.95E-4</v>
      </c>
      <c r="E48" s="184"/>
      <c r="F48" s="190"/>
      <c r="G48" s="22">
        <f t="shared" si="5"/>
        <v>0</v>
      </c>
      <c r="H48" s="185"/>
      <c r="I48" s="53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 ht="15" customHeight="1">
      <c r="A49" s="147" t="s">
        <v>124</v>
      </c>
      <c r="B49" s="98">
        <v>99</v>
      </c>
      <c r="C49" s="215">
        <v>5.0000000000000001E-3</v>
      </c>
      <c r="D49" s="22">
        <f t="shared" si="0"/>
        <v>4.95E-4</v>
      </c>
      <c r="E49" s="219"/>
      <c r="F49" s="191"/>
      <c r="G49" s="22">
        <f t="shared" si="5"/>
        <v>0</v>
      </c>
      <c r="H49" s="89"/>
      <c r="I49" s="88"/>
      <c r="J49" s="8"/>
      <c r="K49" s="8"/>
      <c r="L49" s="8"/>
      <c r="M49" s="8"/>
      <c r="N49" s="8"/>
      <c r="O49" s="8"/>
      <c r="P49" s="8"/>
      <c r="Q49" s="8"/>
      <c r="R49" s="8"/>
      <c r="S49" s="8"/>
    </row>
    <row r="50" spans="1:19" ht="15" customHeight="1">
      <c r="A50" s="147" t="s">
        <v>19</v>
      </c>
      <c r="B50" s="98">
        <v>99</v>
      </c>
      <c r="C50" s="215">
        <v>5</v>
      </c>
      <c r="D50" s="22">
        <f t="shared" si="0"/>
        <v>0.495</v>
      </c>
      <c r="E50" s="184"/>
      <c r="F50" s="190">
        <v>14</v>
      </c>
      <c r="G50" s="22">
        <f t="shared" si="5"/>
        <v>7.0000000000000007E-2</v>
      </c>
      <c r="H50" s="185"/>
      <c r="I50" s="53"/>
      <c r="J50" s="22"/>
      <c r="K50" s="22"/>
      <c r="L50" s="22"/>
      <c r="M50" s="22"/>
      <c r="N50" s="22"/>
      <c r="O50" s="22"/>
      <c r="P50" s="22"/>
      <c r="Q50" s="22"/>
      <c r="R50" s="22"/>
      <c r="S50" s="22"/>
    </row>
    <row r="51" spans="1:19" ht="36" customHeight="1">
      <c r="A51" s="85" t="s">
        <v>25</v>
      </c>
      <c r="B51" s="98">
        <v>99</v>
      </c>
      <c r="C51" s="87">
        <v>7</v>
      </c>
      <c r="D51" s="8">
        <f t="shared" ref="D51" si="6">B51*C51/1000</f>
        <v>0.69299999999999995</v>
      </c>
      <c r="E51" s="219"/>
      <c r="F51" s="191">
        <v>117</v>
      </c>
      <c r="G51" s="22">
        <f t="shared" ref="G51" si="7">C51*F51/1000</f>
        <v>0.81899999999999995</v>
      </c>
      <c r="H51" s="185"/>
      <c r="I51" s="53"/>
      <c r="J51" s="22"/>
      <c r="K51" s="22"/>
      <c r="L51" s="22"/>
      <c r="M51" s="22"/>
      <c r="N51" s="22"/>
      <c r="O51" s="22"/>
      <c r="P51" s="22"/>
      <c r="Q51" s="22"/>
      <c r="R51" s="22"/>
      <c r="S51" s="22"/>
    </row>
    <row r="52" spans="1:19" ht="28.5" customHeight="1">
      <c r="A52" s="90" t="s">
        <v>301</v>
      </c>
      <c r="B52" s="98">
        <v>99</v>
      </c>
      <c r="C52" s="202"/>
      <c r="D52" s="100">
        <f t="shared" ref="D52:D54" si="8">B52*C52/1000</f>
        <v>0</v>
      </c>
      <c r="E52" s="101">
        <v>200</v>
      </c>
      <c r="F52" s="101"/>
      <c r="G52" s="102">
        <f>SUM(G53:G54)</f>
        <v>2.66</v>
      </c>
      <c r="H52" s="102">
        <v>1.1599999999999999</v>
      </c>
      <c r="I52" s="102">
        <v>0.3</v>
      </c>
      <c r="J52" s="102">
        <v>47.26</v>
      </c>
      <c r="K52" s="102">
        <v>128.18</v>
      </c>
      <c r="L52" s="102">
        <v>0.02</v>
      </c>
      <c r="M52" s="102">
        <v>0.8</v>
      </c>
      <c r="N52" s="102"/>
      <c r="O52" s="102">
        <v>0.2</v>
      </c>
      <c r="P52" s="102">
        <v>5.84</v>
      </c>
      <c r="Q52" s="102">
        <v>46</v>
      </c>
      <c r="R52" s="102">
        <v>33</v>
      </c>
      <c r="S52" s="102">
        <v>0.96</v>
      </c>
    </row>
    <row r="53" spans="1:19" s="103" customFormat="1" ht="15" customHeight="1">
      <c r="A53" s="147" t="s">
        <v>302</v>
      </c>
      <c r="B53" s="98">
        <v>99</v>
      </c>
      <c r="C53" s="200">
        <v>20</v>
      </c>
      <c r="D53" s="22">
        <f t="shared" si="8"/>
        <v>1.98</v>
      </c>
      <c r="E53" s="7"/>
      <c r="F53" s="22">
        <v>83</v>
      </c>
      <c r="G53" s="22">
        <f>C53*F53/1000</f>
        <v>1.66</v>
      </c>
      <c r="H53" s="22"/>
      <c r="I53" s="22"/>
      <c r="J53" s="22"/>
      <c r="K53" s="22"/>
      <c r="L53" s="22"/>
      <c r="M53" s="22"/>
      <c r="N53" s="22"/>
      <c r="O53" s="22"/>
      <c r="P53" s="22"/>
      <c r="Q53" s="22"/>
      <c r="R53" s="22"/>
      <c r="S53" s="22"/>
    </row>
    <row r="54" spans="1:19" ht="15" customHeight="1">
      <c r="A54" s="85" t="s">
        <v>22</v>
      </c>
      <c r="B54" s="98">
        <v>99</v>
      </c>
      <c r="C54" s="198">
        <v>20</v>
      </c>
      <c r="D54" s="8">
        <f t="shared" si="8"/>
        <v>1.98</v>
      </c>
      <c r="E54" s="6"/>
      <c r="F54" s="22">
        <v>50</v>
      </c>
      <c r="G54" s="22">
        <f t="shared" ref="G54" si="9">C54*F54/1000</f>
        <v>1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>
      <c r="A55" s="97" t="s">
        <v>44</v>
      </c>
      <c r="B55" s="98">
        <v>99</v>
      </c>
      <c r="C55" s="99"/>
      <c r="D55" s="102"/>
      <c r="E55" s="101">
        <v>48</v>
      </c>
      <c r="F55" s="102"/>
      <c r="G55" s="102">
        <f>SUM(G56)</f>
        <v>1.968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112">
        <v>0.04</v>
      </c>
      <c r="M55" s="112"/>
      <c r="N55" s="112"/>
      <c r="O55" s="112">
        <v>0.36</v>
      </c>
      <c r="P55" s="112">
        <v>9.1999999999999993</v>
      </c>
      <c r="Q55" s="112">
        <v>42.4</v>
      </c>
      <c r="R55" s="112">
        <v>10</v>
      </c>
      <c r="S55" s="112">
        <v>1.24</v>
      </c>
    </row>
    <row r="56" spans="1:19">
      <c r="A56" s="10" t="s">
        <v>43</v>
      </c>
      <c r="B56" s="98">
        <v>99</v>
      </c>
      <c r="C56" s="9">
        <v>48</v>
      </c>
      <c r="D56" s="8">
        <f t="shared" si="0"/>
        <v>4.7519999999999998</v>
      </c>
      <c r="E56" s="6"/>
      <c r="F56" s="8">
        <v>41</v>
      </c>
      <c r="G56" s="22">
        <f>C56*F56/1000</f>
        <v>1.968</v>
      </c>
      <c r="H56" s="8"/>
      <c r="I56" s="8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>
      <c r="A57" s="161"/>
      <c r="B57" s="162"/>
      <c r="C57" s="177"/>
      <c r="D57" s="164"/>
      <c r="E57" s="165"/>
      <c r="F57" s="186"/>
      <c r="G57" s="165"/>
      <c r="H57" s="23">
        <f t="shared" ref="H57:S57" si="10">SUM(H25:H56)</f>
        <v>36.35</v>
      </c>
      <c r="I57" s="23">
        <f t="shared" si="10"/>
        <v>40.539999999999992</v>
      </c>
      <c r="J57" s="23">
        <f t="shared" si="10"/>
        <v>175.76999999999998</v>
      </c>
      <c r="K57" s="23">
        <f t="shared" si="10"/>
        <v>916.78</v>
      </c>
      <c r="L57" s="23">
        <f t="shared" si="10"/>
        <v>0.31</v>
      </c>
      <c r="M57" s="23">
        <f t="shared" si="10"/>
        <v>21.650000000000002</v>
      </c>
      <c r="N57" s="23">
        <f t="shared" si="10"/>
        <v>39</v>
      </c>
      <c r="O57" s="23">
        <f t="shared" si="10"/>
        <v>3.5100000000000002</v>
      </c>
      <c r="P57" s="23">
        <f t="shared" si="10"/>
        <v>180.91</v>
      </c>
      <c r="Q57" s="23">
        <f t="shared" si="10"/>
        <v>336.4</v>
      </c>
      <c r="R57" s="23">
        <f t="shared" si="10"/>
        <v>128.94999999999999</v>
      </c>
      <c r="S57" s="23">
        <f t="shared" si="10"/>
        <v>54.960000000000008</v>
      </c>
    </row>
    <row r="58" spans="1:19">
      <c r="A58" s="132" t="s">
        <v>13</v>
      </c>
      <c r="B58" s="133">
        <v>99</v>
      </c>
      <c r="C58" s="134"/>
      <c r="D58" s="156"/>
      <c r="E58" s="134"/>
      <c r="F58" s="156"/>
      <c r="G58" s="134"/>
      <c r="H58" s="134"/>
      <c r="I58" s="134"/>
      <c r="J58" s="134"/>
      <c r="K58" s="135"/>
      <c r="L58" s="135"/>
      <c r="M58" s="135"/>
      <c r="N58" s="135"/>
      <c r="O58" s="135"/>
      <c r="P58" s="135"/>
      <c r="Q58" s="135"/>
      <c r="R58" s="135"/>
      <c r="S58" s="135"/>
    </row>
    <row r="59" spans="1:19">
      <c r="A59" s="90" t="s">
        <v>148</v>
      </c>
      <c r="B59" s="205">
        <v>99</v>
      </c>
      <c r="C59" s="148"/>
      <c r="D59" s="102"/>
      <c r="E59" s="94">
        <v>194</v>
      </c>
      <c r="F59" s="189"/>
      <c r="G59" s="81">
        <f>G60</f>
        <v>26.19</v>
      </c>
      <c r="H59" s="95">
        <v>0.51</v>
      </c>
      <c r="I59" s="93">
        <v>0.51</v>
      </c>
      <c r="J59" s="102">
        <v>13.5</v>
      </c>
      <c r="K59" s="102">
        <v>75.2</v>
      </c>
      <c r="L59" s="116">
        <v>0.02</v>
      </c>
      <c r="M59" s="116">
        <v>3.75</v>
      </c>
      <c r="N59" s="116"/>
      <c r="O59" s="116">
        <v>0.3</v>
      </c>
      <c r="P59" s="116">
        <v>14.25</v>
      </c>
      <c r="Q59" s="116">
        <v>12</v>
      </c>
      <c r="R59" s="116">
        <v>9</v>
      </c>
      <c r="S59" s="116">
        <v>1.73</v>
      </c>
    </row>
    <row r="60" spans="1:19">
      <c r="A60" s="85" t="s">
        <v>148</v>
      </c>
      <c r="B60" s="17">
        <v>99</v>
      </c>
      <c r="C60" s="87">
        <v>194</v>
      </c>
      <c r="D60" s="8">
        <f t="shared" ref="D60" si="11">B60*C60/1000</f>
        <v>19.206</v>
      </c>
      <c r="E60" s="4"/>
      <c r="F60" s="191">
        <v>135</v>
      </c>
      <c r="G60" s="8">
        <f t="shared" ref="G60" si="12">C60*F60/1000</f>
        <v>26.19</v>
      </c>
      <c r="H60" s="89"/>
      <c r="I60" s="88"/>
      <c r="J60" s="8"/>
      <c r="K60" s="8"/>
      <c r="L60" s="8"/>
      <c r="M60" s="8"/>
      <c r="N60" s="8"/>
      <c r="O60" s="8"/>
      <c r="P60" s="8"/>
      <c r="Q60" s="8"/>
      <c r="R60" s="8"/>
      <c r="S60" s="8"/>
    </row>
    <row r="61" spans="1:19">
      <c r="A61" s="97" t="s">
        <v>217</v>
      </c>
      <c r="B61" s="17">
        <v>99</v>
      </c>
      <c r="C61" s="108"/>
      <c r="D61" s="93"/>
      <c r="E61" s="101">
        <v>50</v>
      </c>
      <c r="F61" s="93"/>
      <c r="G61" s="81">
        <f>G62</f>
        <v>7.5949999999999998</v>
      </c>
      <c r="H61" s="94">
        <v>1.7</v>
      </c>
      <c r="I61" s="101">
        <v>2.2599999999999998</v>
      </c>
      <c r="J61" s="94">
        <v>3.08</v>
      </c>
      <c r="K61" s="101">
        <v>82.9</v>
      </c>
      <c r="L61" s="102">
        <v>0.02</v>
      </c>
      <c r="M61" s="102"/>
      <c r="N61" s="102">
        <v>13</v>
      </c>
      <c r="O61" s="102">
        <v>0.26</v>
      </c>
      <c r="P61" s="102">
        <v>8.1999999999999993</v>
      </c>
      <c r="Q61" s="102">
        <v>17.399999999999999</v>
      </c>
      <c r="R61" s="102">
        <v>3</v>
      </c>
      <c r="S61" s="102">
        <v>0.2</v>
      </c>
    </row>
    <row r="62" spans="1:19">
      <c r="A62" s="10" t="s">
        <v>217</v>
      </c>
      <c r="B62" s="17">
        <v>99</v>
      </c>
      <c r="C62" s="9">
        <v>50</v>
      </c>
      <c r="D62" s="88">
        <f t="shared" ref="D62" si="13">B62*C62/1000</f>
        <v>4.95</v>
      </c>
      <c r="E62" s="6"/>
      <c r="F62" s="88">
        <v>151.9</v>
      </c>
      <c r="G62" s="8">
        <f t="shared" ref="G62" si="14">C62*F62/1000</f>
        <v>7.5949999999999998</v>
      </c>
      <c r="H62" s="4"/>
      <c r="I62" s="6"/>
      <c r="J62" s="4"/>
      <c r="K62" s="6"/>
      <c r="L62" s="6"/>
      <c r="M62" s="6"/>
      <c r="N62" s="6"/>
      <c r="O62" s="6"/>
      <c r="P62" s="6"/>
      <c r="Q62" s="6"/>
      <c r="R62" s="6"/>
      <c r="S62" s="6"/>
    </row>
    <row r="63" spans="1:19" ht="25.5">
      <c r="A63" s="97" t="s">
        <v>88</v>
      </c>
      <c r="B63" s="17">
        <v>99</v>
      </c>
      <c r="C63" s="108"/>
      <c r="D63" s="102"/>
      <c r="E63" s="101">
        <v>200</v>
      </c>
      <c r="F63" s="102"/>
      <c r="G63" s="102">
        <f>SUM(G64)</f>
        <v>14.257269999999998</v>
      </c>
      <c r="H63" s="102">
        <v>5.8</v>
      </c>
      <c r="I63" s="102">
        <v>5</v>
      </c>
      <c r="J63" s="102">
        <v>16</v>
      </c>
      <c r="K63" s="102">
        <v>61.2</v>
      </c>
      <c r="L63" s="95">
        <v>0.08</v>
      </c>
      <c r="M63" s="95">
        <v>2.6</v>
      </c>
      <c r="N63" s="95">
        <v>40</v>
      </c>
      <c r="O63" s="95"/>
      <c r="P63" s="95">
        <v>240</v>
      </c>
      <c r="Q63" s="95">
        <v>180</v>
      </c>
      <c r="R63" s="95">
        <v>28</v>
      </c>
      <c r="S63" s="95">
        <v>0.2</v>
      </c>
    </row>
    <row r="64" spans="1:19">
      <c r="A64" s="10" t="s">
        <v>89</v>
      </c>
      <c r="B64" s="17">
        <v>99</v>
      </c>
      <c r="C64" s="9">
        <v>211</v>
      </c>
      <c r="D64" s="8">
        <f t="shared" ref="D64" si="15">B64*C64/1000</f>
        <v>20.888999999999999</v>
      </c>
      <c r="E64" s="6"/>
      <c r="F64" s="22">
        <v>67.569999999999993</v>
      </c>
      <c r="G64" s="8">
        <f>C64*F64/1000</f>
        <v>14.257269999999998</v>
      </c>
      <c r="H64" s="8"/>
      <c r="I64" s="8"/>
      <c r="J64" s="8"/>
      <c r="K64" s="8"/>
      <c r="L64" s="8"/>
      <c r="M64" s="8"/>
      <c r="N64" s="8"/>
      <c r="O64" s="8"/>
      <c r="P64" s="8"/>
      <c r="Q64" s="8"/>
      <c r="R64" s="8"/>
      <c r="S64" s="8"/>
    </row>
    <row r="65" spans="1:19">
      <c r="A65" s="161"/>
      <c r="B65" s="162"/>
      <c r="C65" s="177"/>
      <c r="D65" s="164"/>
      <c r="E65" s="165"/>
      <c r="F65" s="165"/>
      <c r="G65" s="165"/>
      <c r="H65" s="23">
        <f>SUM(H63:H64)</f>
        <v>5.8</v>
      </c>
      <c r="I65" s="23">
        <f>SUM(I63:I64)</f>
        <v>5</v>
      </c>
      <c r="J65" s="23">
        <f>SUM(J63:J64)</f>
        <v>16</v>
      </c>
      <c r="K65" s="23">
        <f>SUM(K59:K64)</f>
        <v>219.3</v>
      </c>
      <c r="L65" s="23">
        <f t="shared" ref="L65:S65" si="16">SUM(L63:L64)</f>
        <v>0.08</v>
      </c>
      <c r="M65" s="23">
        <f t="shared" si="16"/>
        <v>2.6</v>
      </c>
      <c r="N65" s="23">
        <f t="shared" si="16"/>
        <v>40</v>
      </c>
      <c r="O65" s="23">
        <f t="shared" si="16"/>
        <v>0</v>
      </c>
      <c r="P65" s="23">
        <f t="shared" si="16"/>
        <v>240</v>
      </c>
      <c r="Q65" s="23">
        <f t="shared" si="16"/>
        <v>180</v>
      </c>
      <c r="R65" s="23">
        <f t="shared" si="16"/>
        <v>28</v>
      </c>
      <c r="S65" s="23">
        <f t="shared" si="16"/>
        <v>0.2</v>
      </c>
    </row>
    <row r="66" spans="1:19">
      <c r="A66" s="56"/>
      <c r="B66" s="56"/>
      <c r="C66" s="56"/>
      <c r="D66" s="56"/>
      <c r="E66" s="56"/>
      <c r="F66" s="210" t="s">
        <v>46</v>
      </c>
      <c r="G66" s="49">
        <f>E68*E69</f>
        <v>11147.087159999999</v>
      </c>
      <c r="H66" s="153">
        <f t="shared" ref="H66:S66" si="17">H23+H57+H65</f>
        <v>71.97</v>
      </c>
      <c r="I66" s="153">
        <f t="shared" si="17"/>
        <v>58.329999999999991</v>
      </c>
      <c r="J66" s="153">
        <f t="shared" si="17"/>
        <v>324.33999999999997</v>
      </c>
      <c r="K66" s="153">
        <f t="shared" si="17"/>
        <v>1852.99</v>
      </c>
      <c r="L66" s="153">
        <f t="shared" si="17"/>
        <v>0.67999999999999994</v>
      </c>
      <c r="M66" s="153">
        <f t="shared" si="17"/>
        <v>25.630000000000003</v>
      </c>
      <c r="N66" s="153">
        <f t="shared" si="17"/>
        <v>155.18</v>
      </c>
      <c r="O66" s="153">
        <f t="shared" si="17"/>
        <v>7.48</v>
      </c>
      <c r="P66" s="153">
        <f t="shared" si="17"/>
        <v>730.57</v>
      </c>
      <c r="Q66" s="153">
        <f t="shared" si="17"/>
        <v>865.27</v>
      </c>
      <c r="R66" s="153">
        <f t="shared" si="17"/>
        <v>301.24</v>
      </c>
      <c r="S66" s="153">
        <f t="shared" si="17"/>
        <v>60.920000000000009</v>
      </c>
    </row>
    <row r="68" spans="1:19">
      <c r="A68" s="2" t="s">
        <v>47</v>
      </c>
      <c r="E68" s="175">
        <v>99</v>
      </c>
      <c r="F68" s="2" t="s">
        <v>48</v>
      </c>
    </row>
    <row r="69" spans="1:19">
      <c r="A69" s="2" t="s">
        <v>49</v>
      </c>
      <c r="E69" s="174">
        <f>SUM(G9+G15+G21+G25+G33+G42+G52+G59+G55+G63)</f>
        <v>112.59683999999999</v>
      </c>
      <c r="F69" s="2" t="s">
        <v>50</v>
      </c>
    </row>
    <row r="71" spans="1:19">
      <c r="A71" s="2" t="s">
        <v>262</v>
      </c>
      <c r="B71" s="3" t="s">
        <v>292</v>
      </c>
      <c r="E71" s="2" t="s">
        <v>51</v>
      </c>
      <c r="H71" s="3"/>
      <c r="I7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19685039370078741" bottom="0" header="0.31496062992125984" footer="0.31496062992125984"/>
  <pageSetup paperSize="9" scale="43" orientation="portrait" r:id="rId1"/>
</worksheet>
</file>

<file path=xl/worksheets/sheet35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40" zoomScale="91" zoomScaleNormal="110" zoomScaleSheetLayoutView="91" workbookViewId="0">
      <selection activeCell="T30" sqref="T30"/>
    </sheetView>
  </sheetViews>
  <sheetFormatPr defaultColWidth="8.85546875" defaultRowHeight="12.75"/>
  <cols>
    <col min="1" max="1" width="19.140625" style="2" bestFit="1" customWidth="1"/>
    <col min="2" max="2" width="15.42578125" style="2" customWidth="1"/>
    <col min="3" max="6" width="9.7109375" style="2" customWidth="1"/>
    <col min="7" max="7" width="12.5703125" style="2" customWidth="1"/>
    <col min="8" max="10" width="9.7109375" style="2" customWidth="1"/>
    <col min="11" max="11" width="10.5703125" style="2" customWidth="1"/>
    <col min="12" max="16384" width="8.85546875" style="2"/>
  </cols>
  <sheetData>
    <row r="1" spans="1:19" ht="36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23.25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79</v>
      </c>
      <c r="I5" s="275"/>
      <c r="J5" s="275"/>
      <c r="K5" s="275"/>
    </row>
    <row r="6" spans="1:19">
      <c r="E6" s="2" t="s">
        <v>196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38.25" customHeight="1">
      <c r="A9" s="90" t="s">
        <v>216</v>
      </c>
      <c r="B9" s="98">
        <v>155</v>
      </c>
      <c r="C9" s="199"/>
      <c r="D9" s="94"/>
      <c r="E9" s="101" t="s">
        <v>157</v>
      </c>
      <c r="F9" s="94"/>
      <c r="G9" s="102">
        <f>G10+G11+G12+G13+G14</f>
        <v>15.1547</v>
      </c>
      <c r="H9" s="112">
        <v>7.32</v>
      </c>
      <c r="I9" s="112">
        <v>5.92</v>
      </c>
      <c r="J9" s="112">
        <v>37.5</v>
      </c>
      <c r="K9" s="112">
        <v>227</v>
      </c>
      <c r="L9" s="112">
        <v>0.19</v>
      </c>
      <c r="M9" s="112"/>
      <c r="N9" s="112">
        <v>5</v>
      </c>
      <c r="O9" s="112">
        <v>2.9</v>
      </c>
      <c r="P9" s="112">
        <v>138.1</v>
      </c>
      <c r="Q9" s="112">
        <v>184.37</v>
      </c>
      <c r="R9" s="112">
        <v>45</v>
      </c>
      <c r="S9" s="112">
        <v>2.58</v>
      </c>
    </row>
    <row r="10" spans="1:19" ht="15" customHeight="1">
      <c r="A10" s="147" t="s">
        <v>58</v>
      </c>
      <c r="B10" s="98">
        <v>155</v>
      </c>
      <c r="C10" s="200">
        <v>100</v>
      </c>
      <c r="D10" s="53">
        <f>B10*C10/1000</f>
        <v>15.5</v>
      </c>
      <c r="E10" s="7"/>
      <c r="F10" s="53">
        <v>67.569999999999993</v>
      </c>
      <c r="G10" s="22">
        <f>C10*F10/1000</f>
        <v>6.7569999999999988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s="35" customFormat="1">
      <c r="A11" s="147" t="s">
        <v>41</v>
      </c>
      <c r="B11" s="98">
        <v>155</v>
      </c>
      <c r="C11" s="200">
        <v>10</v>
      </c>
      <c r="D11" s="53">
        <f t="shared" ref="D11:D56" si="0">B11*C11/1000</f>
        <v>1.55</v>
      </c>
      <c r="E11" s="7"/>
      <c r="F11" s="53">
        <v>606.97</v>
      </c>
      <c r="G11" s="22">
        <f t="shared" ref="G11:G18" si="1">C11*F11/1000</f>
        <v>6.069700000000001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22</v>
      </c>
      <c r="B12" s="98">
        <v>155</v>
      </c>
      <c r="C12" s="200">
        <v>6</v>
      </c>
      <c r="D12" s="53">
        <f t="shared" si="0"/>
        <v>0.93</v>
      </c>
      <c r="E12" s="7"/>
      <c r="F12" s="53">
        <v>50</v>
      </c>
      <c r="G12" s="22">
        <f t="shared" si="1"/>
        <v>0.3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101</v>
      </c>
      <c r="B13" s="98">
        <v>155</v>
      </c>
      <c r="C13" s="200">
        <v>50</v>
      </c>
      <c r="D13" s="53">
        <f t="shared" si="0"/>
        <v>7.75</v>
      </c>
      <c r="E13" s="7"/>
      <c r="F13" s="53">
        <v>40</v>
      </c>
      <c r="G13" s="22">
        <f t="shared" si="1"/>
        <v>2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19</v>
      </c>
      <c r="B14" s="98">
        <v>155</v>
      </c>
      <c r="C14" s="200">
        <v>2</v>
      </c>
      <c r="D14" s="53">
        <f t="shared" si="0"/>
        <v>0.31</v>
      </c>
      <c r="E14" s="7"/>
      <c r="F14" s="53">
        <v>14</v>
      </c>
      <c r="G14" s="22">
        <f t="shared" si="1"/>
        <v>2.8000000000000001E-2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103" customFormat="1">
      <c r="A15" s="90" t="s">
        <v>69</v>
      </c>
      <c r="B15" s="98">
        <v>155</v>
      </c>
      <c r="C15" s="202"/>
      <c r="D15" s="93"/>
      <c r="E15" s="101">
        <v>200</v>
      </c>
      <c r="F15" s="93"/>
      <c r="G15" s="81">
        <f>G16+G17+G18</f>
        <v>8.456999999999999</v>
      </c>
      <c r="H15" s="102">
        <v>3.78</v>
      </c>
      <c r="I15" s="102">
        <v>0.67</v>
      </c>
      <c r="J15" s="102">
        <v>26</v>
      </c>
      <c r="K15" s="102">
        <v>125.11</v>
      </c>
      <c r="L15" s="102">
        <v>0.02</v>
      </c>
      <c r="M15" s="102">
        <v>1.33</v>
      </c>
      <c r="N15" s="102"/>
      <c r="O15" s="102"/>
      <c r="P15" s="102">
        <v>133.33000000000001</v>
      </c>
      <c r="Q15" s="102">
        <v>111.11</v>
      </c>
      <c r="R15" s="102">
        <v>25.56</v>
      </c>
      <c r="S15" s="102">
        <v>2</v>
      </c>
    </row>
    <row r="16" spans="1:19" ht="15" customHeight="1">
      <c r="A16" s="147" t="s">
        <v>70</v>
      </c>
      <c r="B16" s="98">
        <v>155</v>
      </c>
      <c r="C16" s="200">
        <v>4</v>
      </c>
      <c r="D16" s="53">
        <f t="shared" si="0"/>
        <v>0.62</v>
      </c>
      <c r="E16" s="7"/>
      <c r="F16" s="53">
        <v>175</v>
      </c>
      <c r="G16" s="22">
        <f t="shared" si="1"/>
        <v>0.7</v>
      </c>
      <c r="H16" s="102"/>
      <c r="I16" s="102"/>
      <c r="J16" s="102"/>
      <c r="K16" s="102"/>
      <c r="L16" s="102"/>
      <c r="M16" s="102"/>
      <c r="N16" s="102"/>
      <c r="O16" s="102"/>
      <c r="P16" s="102"/>
      <c r="Q16" s="102"/>
      <c r="R16" s="102"/>
      <c r="S16" s="102"/>
    </row>
    <row r="17" spans="1:19" s="103" customFormat="1" ht="15" customHeight="1">
      <c r="A17" s="147" t="s">
        <v>58</v>
      </c>
      <c r="B17" s="98">
        <v>155</v>
      </c>
      <c r="C17" s="200">
        <v>100</v>
      </c>
      <c r="D17" s="53">
        <f t="shared" si="0"/>
        <v>15.5</v>
      </c>
      <c r="E17" s="7"/>
      <c r="F17" s="53">
        <v>67.569999999999993</v>
      </c>
      <c r="G17" s="22">
        <f t="shared" si="1"/>
        <v>6.7569999999999988</v>
      </c>
      <c r="H17" s="52"/>
      <c r="I17" s="7"/>
      <c r="J17" s="52"/>
      <c r="K17" s="7"/>
      <c r="L17" s="7"/>
      <c r="M17" s="7"/>
      <c r="N17" s="7"/>
      <c r="O17" s="7"/>
      <c r="P17" s="7"/>
      <c r="Q17" s="7"/>
      <c r="R17" s="7"/>
      <c r="S17" s="7"/>
    </row>
    <row r="18" spans="1:19" ht="15" customHeight="1">
      <c r="A18" s="85" t="s">
        <v>22</v>
      </c>
      <c r="B18" s="98">
        <v>155</v>
      </c>
      <c r="C18" s="198">
        <v>20</v>
      </c>
      <c r="D18" s="88">
        <f t="shared" si="0"/>
        <v>3.1</v>
      </c>
      <c r="E18" s="6"/>
      <c r="F18" s="88">
        <v>50</v>
      </c>
      <c r="G18" s="8">
        <f t="shared" si="1"/>
        <v>1</v>
      </c>
      <c r="H18" s="4"/>
      <c r="I18" s="6"/>
      <c r="J18" s="4"/>
      <c r="K18" s="6"/>
      <c r="L18" s="6"/>
      <c r="M18" s="6"/>
      <c r="N18" s="6"/>
      <c r="O18" s="6"/>
      <c r="P18" s="6"/>
      <c r="Q18" s="6"/>
      <c r="R18" s="6"/>
      <c r="S18" s="6"/>
    </row>
    <row r="19" spans="1:19" s="103" customFormat="1">
      <c r="A19" s="97" t="s">
        <v>143</v>
      </c>
      <c r="B19" s="98">
        <v>155</v>
      </c>
      <c r="C19" s="108"/>
      <c r="D19" s="93"/>
      <c r="E19" s="101">
        <v>120</v>
      </c>
      <c r="F19" s="93"/>
      <c r="G19" s="81">
        <f>G20</f>
        <v>4.92</v>
      </c>
      <c r="H19" s="101">
        <v>12.18</v>
      </c>
      <c r="I19" s="101">
        <v>3.17</v>
      </c>
      <c r="J19" s="101">
        <v>28.5</v>
      </c>
      <c r="K19" s="102">
        <v>233.8</v>
      </c>
      <c r="L19" s="102">
        <v>0.05</v>
      </c>
      <c r="M19" s="102"/>
      <c r="N19" s="102"/>
      <c r="O19" s="102">
        <v>0.65</v>
      </c>
      <c r="P19" s="102">
        <v>11.5</v>
      </c>
      <c r="Q19" s="102">
        <v>43.5</v>
      </c>
      <c r="R19" s="102">
        <v>16.5</v>
      </c>
      <c r="S19" s="102">
        <v>0.55000000000000004</v>
      </c>
    </row>
    <row r="20" spans="1:19" ht="15" customHeight="1">
      <c r="A20" s="10" t="s">
        <v>143</v>
      </c>
      <c r="B20" s="98">
        <v>155</v>
      </c>
      <c r="C20" s="9">
        <v>120</v>
      </c>
      <c r="D20" s="88">
        <f t="shared" si="0"/>
        <v>18.600000000000001</v>
      </c>
      <c r="E20" s="6"/>
      <c r="F20" s="88">
        <v>41</v>
      </c>
      <c r="G20" s="8">
        <f>C20*F20/1000</f>
        <v>4.92</v>
      </c>
      <c r="H20" s="4"/>
      <c r="I20" s="6"/>
      <c r="J20" s="4"/>
      <c r="K20" s="6"/>
      <c r="L20" s="6"/>
      <c r="M20" s="6"/>
      <c r="N20" s="6"/>
      <c r="O20" s="6"/>
      <c r="P20" s="6"/>
      <c r="Q20" s="6"/>
      <c r="R20" s="6"/>
      <c r="S20" s="6"/>
    </row>
    <row r="21" spans="1:19" s="103" customFormat="1">
      <c r="A21" s="161"/>
      <c r="B21" s="162"/>
      <c r="C21" s="177"/>
      <c r="D21" s="164"/>
      <c r="E21" s="165"/>
      <c r="F21" s="186"/>
      <c r="G21" s="224"/>
      <c r="H21" s="23">
        <f>SUM(H9:H20)</f>
        <v>23.28</v>
      </c>
      <c r="I21" s="23">
        <f>SUM(I9:I20)</f>
        <v>9.76</v>
      </c>
      <c r="J21" s="23">
        <f>SUM(J9:J20)</f>
        <v>92</v>
      </c>
      <c r="K21" s="23">
        <f>SUM(K9:K20)</f>
        <v>585.91000000000008</v>
      </c>
      <c r="L21" s="23">
        <f t="shared" ref="L21:S21" si="2">SUM(L9:L20)</f>
        <v>0.26</v>
      </c>
      <c r="M21" s="23">
        <f t="shared" si="2"/>
        <v>1.33</v>
      </c>
      <c r="N21" s="23">
        <f t="shared" si="2"/>
        <v>5</v>
      </c>
      <c r="O21" s="23">
        <f t="shared" si="2"/>
        <v>3.55</v>
      </c>
      <c r="P21" s="23">
        <f t="shared" si="2"/>
        <v>282.93</v>
      </c>
      <c r="Q21" s="23">
        <f t="shared" si="2"/>
        <v>338.98</v>
      </c>
      <c r="R21" s="23">
        <f t="shared" si="2"/>
        <v>87.06</v>
      </c>
      <c r="S21" s="23">
        <f t="shared" si="2"/>
        <v>5.13</v>
      </c>
    </row>
    <row r="22" spans="1:19" ht="30.75" customHeight="1">
      <c r="A22" s="132" t="s">
        <v>12</v>
      </c>
      <c r="B22" s="133">
        <f>B8</f>
        <v>155</v>
      </c>
      <c r="C22" s="134"/>
      <c r="D22" s="156"/>
      <c r="E22" s="134"/>
      <c r="F22" s="156"/>
      <c r="G22" s="223"/>
      <c r="H22" s="134"/>
      <c r="I22" s="134"/>
      <c r="J22" s="134"/>
      <c r="K22" s="135"/>
      <c r="L22" s="135"/>
      <c r="M22" s="135"/>
      <c r="N22" s="135"/>
      <c r="O22" s="135"/>
      <c r="P22" s="135"/>
      <c r="Q22" s="135"/>
      <c r="R22" s="135"/>
      <c r="S22" s="135"/>
    </row>
    <row r="23" spans="1:19" ht="27.75" customHeight="1">
      <c r="A23" s="90" t="s">
        <v>218</v>
      </c>
      <c r="B23" s="98">
        <v>155</v>
      </c>
      <c r="C23" s="202"/>
      <c r="D23" s="102"/>
      <c r="E23" s="101">
        <v>100</v>
      </c>
      <c r="F23" s="189"/>
      <c r="G23" s="81">
        <f>G24+G25+G26+G27+G30</f>
        <v>6.4215599999999995</v>
      </c>
      <c r="H23" s="95">
        <v>1.39</v>
      </c>
      <c r="I23" s="93">
        <v>2.37</v>
      </c>
      <c r="J23" s="102">
        <v>3.96</v>
      </c>
      <c r="K23" s="102">
        <v>39.6</v>
      </c>
      <c r="L23" s="39">
        <v>0.1</v>
      </c>
      <c r="M23" s="39">
        <v>13</v>
      </c>
      <c r="N23" s="39"/>
      <c r="O23" s="39">
        <v>2.95</v>
      </c>
      <c r="P23" s="39">
        <v>40.4</v>
      </c>
      <c r="Q23" s="39">
        <v>48.8</v>
      </c>
      <c r="R23" s="39">
        <v>23.4</v>
      </c>
      <c r="S23" s="39">
        <v>1.02</v>
      </c>
    </row>
    <row r="24" spans="1:19" ht="15" customHeight="1">
      <c r="A24" s="147" t="s">
        <v>147</v>
      </c>
      <c r="B24" s="98">
        <v>155</v>
      </c>
      <c r="C24" s="200">
        <v>19</v>
      </c>
      <c r="D24" s="22">
        <f t="shared" ref="D24:D30" si="3">B24*C24/1000</f>
        <v>2.9449999999999998</v>
      </c>
      <c r="E24" s="7"/>
      <c r="F24" s="190">
        <v>18.399999999999999</v>
      </c>
      <c r="G24" s="22">
        <f t="shared" ref="G24:G30" si="4">C24*F24/1000</f>
        <v>0.34959999999999997</v>
      </c>
      <c r="H24" s="185"/>
      <c r="I24" s="53"/>
      <c r="J24" s="22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147" t="s">
        <v>28</v>
      </c>
      <c r="B25" s="98">
        <v>155</v>
      </c>
      <c r="C25" s="200">
        <v>13</v>
      </c>
      <c r="D25" s="22">
        <f t="shared" si="3"/>
        <v>2.0150000000000001</v>
      </c>
      <c r="E25" s="7"/>
      <c r="F25" s="190">
        <v>22.4</v>
      </c>
      <c r="G25" s="22">
        <f t="shared" si="4"/>
        <v>0.29120000000000001</v>
      </c>
      <c r="H25" s="185"/>
      <c r="I25" s="53"/>
      <c r="J25" s="22"/>
      <c r="K25" s="22"/>
      <c r="L25" s="22"/>
      <c r="M25" s="22"/>
      <c r="N25" s="22"/>
      <c r="O25" s="22"/>
      <c r="P25" s="22"/>
      <c r="Q25" s="22"/>
      <c r="R25" s="22"/>
      <c r="S25" s="22"/>
    </row>
    <row r="26" spans="1:19" ht="15" customHeight="1">
      <c r="A26" s="147" t="s">
        <v>108</v>
      </c>
      <c r="B26" s="98">
        <v>155</v>
      </c>
      <c r="C26" s="200">
        <v>28</v>
      </c>
      <c r="D26" s="22">
        <f t="shared" si="3"/>
        <v>4.34</v>
      </c>
      <c r="E26" s="7"/>
      <c r="F26" s="190">
        <v>51.67</v>
      </c>
      <c r="G26" s="22">
        <f t="shared" si="4"/>
        <v>1.44676</v>
      </c>
      <c r="H26" s="185"/>
      <c r="I26" s="53"/>
      <c r="J26" s="22"/>
      <c r="K26" s="22"/>
      <c r="L26" s="22"/>
      <c r="M26" s="22"/>
      <c r="N26" s="22"/>
      <c r="O26" s="22"/>
      <c r="P26" s="22"/>
      <c r="Q26" s="22"/>
      <c r="R26" s="22"/>
      <c r="S26" s="22"/>
    </row>
    <row r="27" spans="1:19" ht="15" customHeight="1">
      <c r="A27" s="147" t="s">
        <v>208</v>
      </c>
      <c r="B27" s="98">
        <v>155</v>
      </c>
      <c r="C27" s="200">
        <v>28</v>
      </c>
      <c r="D27" s="22">
        <f t="shared" si="3"/>
        <v>4.34</v>
      </c>
      <c r="E27" s="7"/>
      <c r="F27" s="190">
        <v>113</v>
      </c>
      <c r="G27" s="22">
        <f t="shared" si="4"/>
        <v>3.1640000000000001</v>
      </c>
      <c r="H27" s="185"/>
      <c r="I27" s="53"/>
      <c r="J27" s="22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147" t="s">
        <v>36</v>
      </c>
      <c r="B28" s="98">
        <v>155</v>
      </c>
      <c r="C28" s="200">
        <v>18</v>
      </c>
      <c r="D28" s="22">
        <f t="shared" si="3"/>
        <v>2.79</v>
      </c>
      <c r="E28" s="7"/>
      <c r="F28" s="190">
        <v>24</v>
      </c>
      <c r="G28" s="22">
        <f t="shared" si="4"/>
        <v>0.432</v>
      </c>
      <c r="H28" s="185"/>
      <c r="I28" s="53"/>
      <c r="J28" s="22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15" customHeight="1">
      <c r="A29" s="147" t="s">
        <v>19</v>
      </c>
      <c r="B29" s="98">
        <v>155</v>
      </c>
      <c r="C29" s="200">
        <v>1</v>
      </c>
      <c r="D29" s="22">
        <f t="shared" si="3"/>
        <v>0.155</v>
      </c>
      <c r="E29" s="7"/>
      <c r="F29" s="190">
        <v>14</v>
      </c>
      <c r="G29" s="22">
        <f t="shared" si="4"/>
        <v>1.4E-2</v>
      </c>
      <c r="H29" s="185"/>
      <c r="I29" s="53"/>
      <c r="J29" s="22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24.75" customHeight="1">
      <c r="A30" s="85" t="s">
        <v>25</v>
      </c>
      <c r="B30" s="98">
        <v>155</v>
      </c>
      <c r="C30" s="198">
        <v>10</v>
      </c>
      <c r="D30" s="8">
        <f t="shared" si="3"/>
        <v>1.55</v>
      </c>
      <c r="E30" s="6"/>
      <c r="F30" s="191">
        <v>117</v>
      </c>
      <c r="G30" s="22">
        <f t="shared" si="4"/>
        <v>1.17</v>
      </c>
      <c r="H30" s="89"/>
      <c r="I30" s="88"/>
      <c r="J30" s="8"/>
      <c r="K30" s="8"/>
      <c r="L30" s="8"/>
      <c r="M30" s="8"/>
      <c r="N30" s="8"/>
      <c r="O30" s="8"/>
      <c r="P30" s="8"/>
      <c r="Q30" s="8"/>
      <c r="R30" s="8"/>
      <c r="S30" s="8"/>
    </row>
    <row r="31" spans="1:19" s="103" customFormat="1" ht="51">
      <c r="A31" s="90" t="s">
        <v>146</v>
      </c>
      <c r="B31" s="98">
        <v>155</v>
      </c>
      <c r="C31" s="202"/>
      <c r="D31" s="102"/>
      <c r="E31" s="101" t="s">
        <v>62</v>
      </c>
      <c r="F31" s="189"/>
      <c r="G31" s="81">
        <f>G32+G33+G34+G35+G36+G37+G38+G39</f>
        <v>11.901199999999999</v>
      </c>
      <c r="H31" s="101">
        <v>10.039999999999999</v>
      </c>
      <c r="I31" s="101">
        <v>5.96</v>
      </c>
      <c r="J31" s="101">
        <v>23.16</v>
      </c>
      <c r="K31" s="101">
        <v>175</v>
      </c>
      <c r="L31" s="101">
        <v>0.04</v>
      </c>
      <c r="M31" s="101">
        <v>3</v>
      </c>
      <c r="N31" s="101"/>
      <c r="O31" s="101"/>
      <c r="P31" s="101">
        <v>88</v>
      </c>
      <c r="Q31" s="101">
        <v>50.1</v>
      </c>
      <c r="R31" s="101">
        <v>22.1</v>
      </c>
      <c r="S31" s="101">
        <v>50.1</v>
      </c>
    </row>
    <row r="32" spans="1:19" s="124" customFormat="1">
      <c r="A32" s="147" t="s">
        <v>35</v>
      </c>
      <c r="B32" s="98">
        <v>155</v>
      </c>
      <c r="C32" s="200">
        <v>5</v>
      </c>
      <c r="D32" s="22">
        <f t="shared" si="0"/>
        <v>0.77500000000000002</v>
      </c>
      <c r="E32" s="7"/>
      <c r="F32" s="190">
        <v>75</v>
      </c>
      <c r="G32" s="22">
        <f t="shared" ref="G32:G54" si="5">C32*F32/1000</f>
        <v>0.375</v>
      </c>
      <c r="H32" s="185"/>
      <c r="I32" s="53"/>
      <c r="J32" s="22"/>
      <c r="K32" s="22"/>
      <c r="L32" s="22"/>
      <c r="M32" s="22"/>
      <c r="N32" s="22"/>
      <c r="O32" s="22"/>
      <c r="P32" s="22"/>
      <c r="Q32" s="22"/>
      <c r="R32" s="22"/>
      <c r="S32" s="22"/>
    </row>
    <row r="33" spans="1:19" s="103" customFormat="1">
      <c r="A33" s="147" t="s">
        <v>27</v>
      </c>
      <c r="B33" s="98">
        <v>155</v>
      </c>
      <c r="C33" s="200">
        <v>100</v>
      </c>
      <c r="D33" s="22">
        <f t="shared" si="0"/>
        <v>15.5</v>
      </c>
      <c r="E33" s="7"/>
      <c r="F33" s="190">
        <v>16.899999999999999</v>
      </c>
      <c r="G33" s="22">
        <f t="shared" si="5"/>
        <v>1.6899999999999997</v>
      </c>
      <c r="H33" s="185"/>
      <c r="I33" s="53"/>
      <c r="J33" s="22"/>
      <c r="K33" s="22"/>
      <c r="L33" s="22"/>
      <c r="M33" s="22"/>
      <c r="N33" s="22"/>
      <c r="O33" s="22"/>
      <c r="P33" s="22"/>
      <c r="Q33" s="22"/>
      <c r="R33" s="22"/>
      <c r="S33" s="22"/>
    </row>
    <row r="34" spans="1:19" ht="15" customHeight="1">
      <c r="A34" s="147" t="s">
        <v>36</v>
      </c>
      <c r="B34" s="98">
        <v>155</v>
      </c>
      <c r="C34" s="200">
        <v>12</v>
      </c>
      <c r="D34" s="22">
        <f t="shared" si="0"/>
        <v>1.86</v>
      </c>
      <c r="E34" s="7"/>
      <c r="F34" s="190">
        <v>24</v>
      </c>
      <c r="G34" s="22">
        <f t="shared" si="5"/>
        <v>0.28799999999999998</v>
      </c>
      <c r="H34" s="185"/>
      <c r="I34" s="53"/>
      <c r="J34" s="22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130</v>
      </c>
      <c r="B35" s="98">
        <v>155</v>
      </c>
      <c r="C35" s="200">
        <v>46</v>
      </c>
      <c r="D35" s="22">
        <f t="shared" si="0"/>
        <v>7.13</v>
      </c>
      <c r="E35" s="7"/>
      <c r="F35" s="190">
        <v>193</v>
      </c>
      <c r="G35" s="22">
        <f t="shared" si="5"/>
        <v>8.8780000000000001</v>
      </c>
      <c r="H35" s="185"/>
      <c r="I35" s="53"/>
      <c r="J35" s="22"/>
      <c r="K35" s="22"/>
      <c r="L35" s="22"/>
      <c r="M35" s="22"/>
      <c r="N35" s="22"/>
      <c r="O35" s="22"/>
      <c r="P35" s="22"/>
      <c r="Q35" s="22"/>
      <c r="R35" s="22"/>
      <c r="S35" s="22"/>
    </row>
    <row r="36" spans="1:19" s="35" customFormat="1">
      <c r="A36" s="147" t="s">
        <v>28</v>
      </c>
      <c r="B36" s="98">
        <v>155</v>
      </c>
      <c r="C36" s="200">
        <v>13</v>
      </c>
      <c r="D36" s="22">
        <f t="shared" si="0"/>
        <v>2.0150000000000001</v>
      </c>
      <c r="E36" s="7"/>
      <c r="F36" s="190">
        <v>22.4</v>
      </c>
      <c r="G36" s="22">
        <f t="shared" si="5"/>
        <v>0.29120000000000001</v>
      </c>
      <c r="H36" s="185"/>
      <c r="I36" s="53"/>
      <c r="J36" s="22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147" t="s">
        <v>106</v>
      </c>
      <c r="B37" s="98">
        <v>155</v>
      </c>
      <c r="C37" s="200">
        <v>5.0000000000000001E-4</v>
      </c>
      <c r="D37" s="22">
        <f t="shared" si="0"/>
        <v>7.75E-5</v>
      </c>
      <c r="E37" s="7"/>
      <c r="F37" s="190"/>
      <c r="G37" s="22">
        <f t="shared" si="5"/>
        <v>0</v>
      </c>
      <c r="H37" s="185"/>
      <c r="I37" s="53"/>
      <c r="J37" s="22"/>
      <c r="K37" s="22"/>
      <c r="L37" s="22"/>
      <c r="M37" s="22"/>
      <c r="N37" s="22"/>
      <c r="O37" s="22"/>
      <c r="P37" s="22"/>
      <c r="Q37" s="22"/>
      <c r="R37" s="22"/>
      <c r="S37" s="22"/>
    </row>
    <row r="38" spans="1:19" ht="15" customHeight="1">
      <c r="A38" s="147" t="s">
        <v>19</v>
      </c>
      <c r="B38" s="98">
        <v>155</v>
      </c>
      <c r="C38" s="200">
        <v>2</v>
      </c>
      <c r="D38" s="22">
        <f t="shared" si="0"/>
        <v>0.31</v>
      </c>
      <c r="E38" s="7"/>
      <c r="F38" s="190">
        <v>14</v>
      </c>
      <c r="G38" s="22">
        <f t="shared" si="5"/>
        <v>2.8000000000000001E-2</v>
      </c>
      <c r="H38" s="185"/>
      <c r="I38" s="53"/>
      <c r="J38" s="22"/>
      <c r="K38" s="22"/>
      <c r="L38" s="22"/>
      <c r="M38" s="22"/>
      <c r="N38" s="22"/>
      <c r="O38" s="22"/>
      <c r="P38" s="22"/>
      <c r="Q38" s="22"/>
      <c r="R38" s="22"/>
      <c r="S38" s="22"/>
    </row>
    <row r="39" spans="1:19" ht="30" customHeight="1">
      <c r="A39" s="85" t="s">
        <v>25</v>
      </c>
      <c r="B39" s="98">
        <v>155</v>
      </c>
      <c r="C39" s="198">
        <v>3</v>
      </c>
      <c r="D39" s="8">
        <f t="shared" si="0"/>
        <v>0.46500000000000002</v>
      </c>
      <c r="E39" s="6"/>
      <c r="F39" s="191">
        <v>117</v>
      </c>
      <c r="G39" s="22">
        <f t="shared" si="5"/>
        <v>0.35099999999999998</v>
      </c>
      <c r="H39" s="89"/>
      <c r="I39" s="88"/>
      <c r="J39" s="8"/>
      <c r="K39" s="8"/>
      <c r="L39" s="8"/>
      <c r="M39" s="8"/>
      <c r="N39" s="8"/>
      <c r="O39" s="8"/>
      <c r="P39" s="8"/>
      <c r="Q39" s="8"/>
      <c r="R39" s="8"/>
      <c r="S39" s="8"/>
    </row>
    <row r="40" spans="1:19" s="103" customFormat="1" ht="24" customHeight="1">
      <c r="A40" s="90" t="s">
        <v>219</v>
      </c>
      <c r="B40" s="98">
        <v>155</v>
      </c>
      <c r="C40" s="202"/>
      <c r="D40" s="102"/>
      <c r="E40" s="101">
        <v>225</v>
      </c>
      <c r="F40" s="189"/>
      <c r="G40" s="81">
        <f>G41+G42+G43+G44+G45+G46+G47</f>
        <v>35.146999999999998</v>
      </c>
      <c r="H40" s="95">
        <v>15.3</v>
      </c>
      <c r="I40" s="93">
        <v>29.4</v>
      </c>
      <c r="J40" s="102">
        <v>57.06</v>
      </c>
      <c r="K40" s="102">
        <v>388</v>
      </c>
      <c r="L40" s="102">
        <v>0.11</v>
      </c>
      <c r="M40" s="102">
        <v>4.8499999999999996</v>
      </c>
      <c r="N40" s="102">
        <v>39</v>
      </c>
      <c r="P40" s="102">
        <v>37.47</v>
      </c>
      <c r="Q40" s="102">
        <v>149.1</v>
      </c>
      <c r="R40" s="102">
        <v>40.450000000000003</v>
      </c>
      <c r="S40" s="102">
        <v>1.64</v>
      </c>
    </row>
    <row r="41" spans="1:19" ht="15" customHeight="1">
      <c r="A41" s="147" t="s">
        <v>130</v>
      </c>
      <c r="B41" s="98">
        <v>155</v>
      </c>
      <c r="C41" s="200">
        <v>156</v>
      </c>
      <c r="D41" s="22">
        <f t="shared" si="0"/>
        <v>24.18</v>
      </c>
      <c r="E41" s="7"/>
      <c r="F41" s="190">
        <v>193</v>
      </c>
      <c r="G41" s="22">
        <f t="shared" si="5"/>
        <v>30.108000000000001</v>
      </c>
      <c r="H41" s="185"/>
      <c r="I41" s="53"/>
      <c r="J41" s="22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147" t="s">
        <v>36</v>
      </c>
      <c r="B42" s="98">
        <v>155</v>
      </c>
      <c r="C42" s="200">
        <v>12</v>
      </c>
      <c r="D42" s="22">
        <f t="shared" si="0"/>
        <v>1.86</v>
      </c>
      <c r="E42" s="7"/>
      <c r="F42" s="190">
        <v>24</v>
      </c>
      <c r="G42" s="22">
        <f t="shared" si="5"/>
        <v>0.28799999999999998</v>
      </c>
      <c r="H42" s="185"/>
      <c r="I42" s="53"/>
      <c r="J42" s="22"/>
      <c r="K42" s="22"/>
      <c r="L42" s="22"/>
      <c r="M42" s="22"/>
      <c r="N42" s="22"/>
      <c r="O42" s="22"/>
      <c r="P42" s="22"/>
      <c r="Q42" s="22"/>
      <c r="R42" s="22"/>
      <c r="S42" s="22"/>
    </row>
    <row r="43" spans="1:19">
      <c r="A43" s="147" t="s">
        <v>28</v>
      </c>
      <c r="B43" s="98">
        <v>155</v>
      </c>
      <c r="C43" s="200">
        <v>15</v>
      </c>
      <c r="D43" s="22">
        <f t="shared" si="0"/>
        <v>2.3250000000000002</v>
      </c>
      <c r="E43" s="7"/>
      <c r="F43" s="190">
        <v>22.4</v>
      </c>
      <c r="G43" s="22">
        <f t="shared" si="5"/>
        <v>0.33600000000000002</v>
      </c>
      <c r="H43" s="185"/>
      <c r="I43" s="53"/>
      <c r="J43" s="22"/>
      <c r="K43" s="22"/>
      <c r="L43" s="22"/>
      <c r="M43" s="22"/>
      <c r="N43" s="22"/>
      <c r="O43" s="22"/>
      <c r="P43" s="22"/>
      <c r="Q43" s="22"/>
      <c r="R43" s="22"/>
      <c r="S43" s="22"/>
    </row>
    <row r="44" spans="1:19" s="35" customFormat="1" ht="15" customHeight="1">
      <c r="A44" s="147" t="s">
        <v>123</v>
      </c>
      <c r="B44" s="98">
        <v>155</v>
      </c>
      <c r="C44" s="200">
        <v>8</v>
      </c>
      <c r="D44" s="22">
        <f t="shared" si="0"/>
        <v>1.24</v>
      </c>
      <c r="E44" s="7"/>
      <c r="F44" s="190">
        <v>55</v>
      </c>
      <c r="G44" s="22">
        <f t="shared" si="5"/>
        <v>0.44</v>
      </c>
      <c r="H44" s="185"/>
      <c r="I44" s="53"/>
      <c r="J44" s="22"/>
      <c r="K44" s="22"/>
      <c r="L44" s="22"/>
      <c r="M44" s="22"/>
      <c r="N44" s="22"/>
      <c r="O44" s="22"/>
      <c r="P44" s="22"/>
      <c r="Q44" s="22"/>
      <c r="R44" s="22"/>
      <c r="S44" s="22"/>
    </row>
    <row r="45" spans="1:19" s="103" customFormat="1" ht="15" customHeight="1">
      <c r="A45" s="147" t="s">
        <v>200</v>
      </c>
      <c r="B45" s="98">
        <v>155</v>
      </c>
      <c r="C45" s="200">
        <v>53</v>
      </c>
      <c r="D45" s="22">
        <f t="shared" si="0"/>
        <v>8.2149999999999999</v>
      </c>
      <c r="E45" s="7"/>
      <c r="F45" s="190">
        <v>75</v>
      </c>
      <c r="G45" s="22">
        <f t="shared" si="5"/>
        <v>3.9750000000000001</v>
      </c>
      <c r="H45" s="185"/>
      <c r="I45" s="53"/>
      <c r="J45" s="22"/>
      <c r="K45" s="22"/>
      <c r="L45" s="22"/>
      <c r="M45" s="22"/>
      <c r="N45" s="22"/>
      <c r="O45" s="22"/>
      <c r="P45" s="22"/>
      <c r="Q45" s="22"/>
      <c r="R45" s="22"/>
      <c r="S45" s="22"/>
    </row>
    <row r="46" spans="1:19" s="35" customFormat="1" ht="15" customHeight="1">
      <c r="A46" s="147" t="s">
        <v>106</v>
      </c>
      <c r="B46" s="98">
        <v>155</v>
      </c>
      <c r="C46" s="200">
        <v>5.0000000000000001E-3</v>
      </c>
      <c r="D46" s="22">
        <f t="shared" si="0"/>
        <v>7.7499999999999997E-4</v>
      </c>
      <c r="E46" s="7"/>
      <c r="F46" s="190"/>
      <c r="G46" s="22">
        <f t="shared" si="5"/>
        <v>0</v>
      </c>
      <c r="H46" s="185"/>
      <c r="I46" s="53"/>
      <c r="J46" s="22"/>
      <c r="K46" s="22"/>
      <c r="L46" s="22"/>
      <c r="M46" s="22"/>
      <c r="N46" s="22"/>
      <c r="O46" s="22"/>
      <c r="P46" s="22"/>
      <c r="Q46" s="22"/>
      <c r="R46" s="22"/>
      <c r="S46" s="22"/>
    </row>
    <row r="47" spans="1:19" ht="15" customHeight="1">
      <c r="A47" s="147" t="s">
        <v>124</v>
      </c>
      <c r="B47" s="98">
        <v>155</v>
      </c>
      <c r="C47" s="215">
        <v>5.0000000000000001E-3</v>
      </c>
      <c r="D47" s="190">
        <f t="shared" si="0"/>
        <v>7.7499999999999997E-4</v>
      </c>
      <c r="E47" s="222"/>
      <c r="F47" s="190"/>
      <c r="G47" s="22">
        <f t="shared" si="5"/>
        <v>0</v>
      </c>
      <c r="H47" s="89"/>
      <c r="I47" s="88"/>
      <c r="J47" s="8"/>
      <c r="K47" s="8"/>
      <c r="L47" s="8"/>
      <c r="M47" s="8"/>
      <c r="N47" s="8"/>
      <c r="O47" s="8"/>
      <c r="P47" s="8"/>
      <c r="Q47" s="8"/>
      <c r="R47" s="8"/>
      <c r="S47" s="8"/>
    </row>
    <row r="48" spans="1:19" ht="15" customHeight="1">
      <c r="A48" s="147" t="s">
        <v>19</v>
      </c>
      <c r="B48" s="98">
        <v>155</v>
      </c>
      <c r="C48" s="215">
        <v>5</v>
      </c>
      <c r="D48" s="190">
        <f t="shared" si="0"/>
        <v>0.77500000000000002</v>
      </c>
      <c r="E48" s="222"/>
      <c r="F48" s="190">
        <v>14</v>
      </c>
      <c r="G48" s="22">
        <f t="shared" si="5"/>
        <v>7.0000000000000007E-2</v>
      </c>
      <c r="H48" s="185"/>
      <c r="I48" s="53"/>
      <c r="J48" s="22"/>
      <c r="K48" s="22"/>
      <c r="L48" s="22"/>
      <c r="M48" s="22"/>
      <c r="N48" s="22"/>
      <c r="O48" s="22"/>
      <c r="P48" s="22"/>
      <c r="Q48" s="22"/>
      <c r="R48" s="22"/>
      <c r="S48" s="22"/>
    </row>
    <row r="49" spans="1:19" ht="27" customHeight="1">
      <c r="A49" s="85" t="s">
        <v>25</v>
      </c>
      <c r="B49" s="98">
        <v>155</v>
      </c>
      <c r="C49" s="198">
        <v>10</v>
      </c>
      <c r="D49" s="8">
        <f t="shared" si="0"/>
        <v>1.55</v>
      </c>
      <c r="E49" s="6"/>
      <c r="F49" s="191">
        <v>117</v>
      </c>
      <c r="G49" s="8">
        <f t="shared" si="5"/>
        <v>1.17</v>
      </c>
      <c r="H49" s="185"/>
      <c r="I49" s="53"/>
      <c r="J49" s="22"/>
      <c r="K49" s="22"/>
      <c r="L49" s="22"/>
      <c r="M49" s="22"/>
      <c r="N49" s="22"/>
      <c r="O49" s="22"/>
      <c r="P49" s="22"/>
      <c r="Q49" s="22"/>
      <c r="R49" s="22"/>
      <c r="S49" s="22"/>
    </row>
    <row r="50" spans="1:19" ht="33" customHeight="1">
      <c r="A50" s="90" t="s">
        <v>301</v>
      </c>
      <c r="B50" s="98">
        <v>155</v>
      </c>
      <c r="C50" s="202"/>
      <c r="D50" s="100">
        <f t="shared" ref="D50:D52" si="6">B50*C50/1000</f>
        <v>0</v>
      </c>
      <c r="E50" s="101">
        <v>200</v>
      </c>
      <c r="F50" s="101"/>
      <c r="G50" s="102">
        <f>SUM(G51:G52)</f>
        <v>2.66</v>
      </c>
      <c r="H50" s="102">
        <v>1.1599999999999999</v>
      </c>
      <c r="I50" s="102">
        <v>0.3</v>
      </c>
      <c r="J50" s="102">
        <v>47.26</v>
      </c>
      <c r="K50" s="102">
        <v>128.18</v>
      </c>
      <c r="L50" s="102">
        <v>0.02</v>
      </c>
      <c r="M50" s="102">
        <v>0.8</v>
      </c>
      <c r="N50" s="102"/>
      <c r="O50" s="102">
        <v>0.2</v>
      </c>
      <c r="P50" s="102">
        <v>5.84</v>
      </c>
      <c r="Q50" s="102">
        <v>46</v>
      </c>
      <c r="R50" s="102">
        <v>33</v>
      </c>
      <c r="S50" s="102">
        <v>0.96</v>
      </c>
    </row>
    <row r="51" spans="1:19" s="103" customFormat="1" ht="15" customHeight="1">
      <c r="A51" s="147" t="s">
        <v>302</v>
      </c>
      <c r="B51" s="98">
        <v>155</v>
      </c>
      <c r="C51" s="200">
        <v>20</v>
      </c>
      <c r="D51" s="22">
        <f t="shared" si="6"/>
        <v>3.1</v>
      </c>
      <c r="E51" s="7"/>
      <c r="F51" s="22">
        <v>83</v>
      </c>
      <c r="G51" s="22">
        <f>C51*F51/1000</f>
        <v>1.66</v>
      </c>
      <c r="H51" s="22"/>
      <c r="I51" s="22"/>
      <c r="J51" s="22"/>
      <c r="K51" s="22"/>
      <c r="L51" s="22"/>
      <c r="M51" s="22"/>
      <c r="N51" s="22"/>
      <c r="O51" s="22"/>
      <c r="P51" s="22"/>
      <c r="Q51" s="22"/>
      <c r="R51" s="22"/>
      <c r="S51" s="22"/>
    </row>
    <row r="52" spans="1:19" ht="15" customHeight="1">
      <c r="A52" s="85" t="s">
        <v>22</v>
      </c>
      <c r="B52" s="98">
        <v>155</v>
      </c>
      <c r="C52" s="198">
        <v>20</v>
      </c>
      <c r="D52" s="8">
        <f t="shared" si="6"/>
        <v>3.1</v>
      </c>
      <c r="E52" s="6"/>
      <c r="F52" s="22">
        <v>50</v>
      </c>
      <c r="G52" s="22">
        <f t="shared" ref="G52" si="7">C52*F52/1000</f>
        <v>1</v>
      </c>
      <c r="H52" s="8"/>
      <c r="I52" s="8"/>
      <c r="J52" s="8"/>
      <c r="K52" s="8"/>
      <c r="L52" s="8"/>
      <c r="M52" s="8"/>
      <c r="N52" s="8"/>
      <c r="O52" s="8"/>
      <c r="P52" s="8"/>
      <c r="Q52" s="8"/>
      <c r="R52" s="8"/>
      <c r="S52" s="8"/>
    </row>
    <row r="53" spans="1:19" ht="15" customHeight="1">
      <c r="A53" s="90" t="s">
        <v>148</v>
      </c>
      <c r="B53" s="98">
        <v>155</v>
      </c>
      <c r="C53" s="148"/>
      <c r="D53" s="102"/>
      <c r="E53" s="94">
        <v>75</v>
      </c>
      <c r="F53" s="189"/>
      <c r="G53" s="81">
        <f>G54</f>
        <v>10.125</v>
      </c>
      <c r="H53" s="95">
        <v>0.51</v>
      </c>
      <c r="I53" s="93">
        <v>0.51</v>
      </c>
      <c r="J53" s="102">
        <v>13.5</v>
      </c>
      <c r="K53" s="102">
        <v>34.130000000000003</v>
      </c>
      <c r="L53" s="102">
        <v>0.2</v>
      </c>
      <c r="M53" s="102">
        <v>3.75</v>
      </c>
      <c r="N53" s="102"/>
      <c r="O53" s="102">
        <v>0.3</v>
      </c>
      <c r="P53" s="102">
        <v>14.25</v>
      </c>
      <c r="Q53" s="102">
        <v>12</v>
      </c>
      <c r="R53" s="102">
        <v>9</v>
      </c>
      <c r="S53" s="102">
        <v>1.73</v>
      </c>
    </row>
    <row r="54" spans="1:19" s="103" customFormat="1">
      <c r="A54" s="85" t="s">
        <v>148</v>
      </c>
      <c r="B54" s="98">
        <v>155</v>
      </c>
      <c r="C54" s="87">
        <v>75</v>
      </c>
      <c r="D54" s="8">
        <f t="shared" ref="D54" si="8">B54*C54/1000</f>
        <v>11.625</v>
      </c>
      <c r="E54" s="4"/>
      <c r="F54" s="191">
        <v>135</v>
      </c>
      <c r="G54" s="8">
        <f t="shared" si="5"/>
        <v>10.125</v>
      </c>
      <c r="H54" s="89"/>
      <c r="I54" s="8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s="123" customFormat="1" ht="15" customHeight="1">
      <c r="A55" s="97" t="s">
        <v>44</v>
      </c>
      <c r="B55" s="98">
        <v>155</v>
      </c>
      <c r="C55" s="99"/>
      <c r="D55" s="102"/>
      <c r="E55" s="101">
        <v>72</v>
      </c>
      <c r="F55" s="102"/>
      <c r="G55" s="102">
        <f>SUM(G56)</f>
        <v>2.952</v>
      </c>
      <c r="H55" s="34">
        <v>8.4600000000000009</v>
      </c>
      <c r="I55" s="34">
        <v>2.5099999999999998</v>
      </c>
      <c r="J55" s="34">
        <v>44.33</v>
      </c>
      <c r="K55" s="34">
        <v>186</v>
      </c>
      <c r="L55" s="34">
        <v>7.0000000000000007E-2</v>
      </c>
      <c r="M55" s="34"/>
      <c r="N55" s="34"/>
      <c r="O55" s="34">
        <v>0.54</v>
      </c>
      <c r="P55" s="34">
        <v>13.8</v>
      </c>
      <c r="Q55" s="34">
        <v>63.6</v>
      </c>
      <c r="R55" s="34">
        <v>15</v>
      </c>
      <c r="S55" s="34">
        <v>1.86</v>
      </c>
    </row>
    <row r="56" spans="1:19">
      <c r="A56" s="10" t="s">
        <v>43</v>
      </c>
      <c r="B56" s="98">
        <v>155</v>
      </c>
      <c r="C56" s="9">
        <v>72</v>
      </c>
      <c r="D56" s="8">
        <f t="shared" si="0"/>
        <v>11.16</v>
      </c>
      <c r="E56" s="6"/>
      <c r="F56" s="8">
        <v>41</v>
      </c>
      <c r="G56" s="22">
        <f>C56*F56/1000</f>
        <v>2.952</v>
      </c>
      <c r="H56" s="8"/>
      <c r="I56" s="88"/>
      <c r="J56" s="8"/>
      <c r="K56" s="8"/>
      <c r="L56" s="8"/>
      <c r="M56" s="8"/>
      <c r="N56" s="8"/>
      <c r="O56" s="8"/>
      <c r="P56" s="8"/>
      <c r="Q56" s="8"/>
      <c r="R56" s="8"/>
      <c r="S56" s="8"/>
    </row>
    <row r="57" spans="1:19" ht="25.5">
      <c r="A57" s="90" t="s">
        <v>273</v>
      </c>
      <c r="B57" s="98">
        <v>155</v>
      </c>
      <c r="C57" s="92"/>
      <c r="D57" s="102"/>
      <c r="E57" s="94">
        <v>50</v>
      </c>
      <c r="F57" s="189"/>
      <c r="G57" s="81">
        <f>G58</f>
        <v>8.5</v>
      </c>
      <c r="H57" s="95">
        <v>6.54</v>
      </c>
      <c r="I57" s="93">
        <v>3.03</v>
      </c>
      <c r="J57" s="102">
        <v>40.57</v>
      </c>
      <c r="K57" s="102">
        <v>131</v>
      </c>
      <c r="L57" s="102">
        <v>0.03</v>
      </c>
      <c r="M57" s="102">
        <v>0.05</v>
      </c>
      <c r="N57" s="102">
        <v>71.180000000000007</v>
      </c>
      <c r="O57" s="102">
        <v>0.42</v>
      </c>
      <c r="P57" s="102">
        <v>26.73</v>
      </c>
      <c r="Q57" s="102">
        <v>9.89</v>
      </c>
      <c r="R57" s="102">
        <v>57.23</v>
      </c>
      <c r="S57" s="102">
        <v>0.63</v>
      </c>
    </row>
    <row r="58" spans="1:19">
      <c r="A58" s="147" t="s">
        <v>273</v>
      </c>
      <c r="B58" s="98">
        <v>155</v>
      </c>
      <c r="C58" s="55">
        <v>50</v>
      </c>
      <c r="D58" s="22">
        <f t="shared" ref="D58" si="9">B58*C58/1000</f>
        <v>7.75</v>
      </c>
      <c r="E58" s="52"/>
      <c r="F58" s="190">
        <v>170</v>
      </c>
      <c r="G58" s="22">
        <f t="shared" ref="G58" si="10">C58*F58/1000</f>
        <v>8.5</v>
      </c>
      <c r="H58" s="185"/>
      <c r="I58" s="53"/>
      <c r="J58" s="22"/>
      <c r="K58" s="22"/>
      <c r="L58" s="22"/>
      <c r="M58" s="22"/>
      <c r="N58" s="22"/>
      <c r="O58" s="22"/>
      <c r="P58" s="22"/>
      <c r="Q58" s="22"/>
      <c r="R58" s="22"/>
      <c r="S58" s="22"/>
    </row>
    <row r="59" spans="1:19">
      <c r="A59" s="161"/>
      <c r="B59" s="162"/>
      <c r="C59" s="177"/>
      <c r="D59" s="164"/>
      <c r="E59" s="165"/>
      <c r="F59" s="186"/>
      <c r="G59" s="165"/>
      <c r="H59" s="23">
        <f t="shared" ref="H59:S59" si="11">SUM(H23:H58)</f>
        <v>43.4</v>
      </c>
      <c r="I59" s="23">
        <f t="shared" si="11"/>
        <v>44.079999999999991</v>
      </c>
      <c r="J59" s="23">
        <f t="shared" si="11"/>
        <v>229.83999999999997</v>
      </c>
      <c r="K59" s="23">
        <f t="shared" si="11"/>
        <v>1081.9099999999999</v>
      </c>
      <c r="L59" s="23">
        <f t="shared" si="11"/>
        <v>0.57000000000000006</v>
      </c>
      <c r="M59" s="23">
        <f t="shared" si="11"/>
        <v>25.450000000000003</v>
      </c>
      <c r="N59" s="23">
        <f t="shared" si="11"/>
        <v>110.18</v>
      </c>
      <c r="O59" s="23">
        <f t="shared" si="11"/>
        <v>4.41</v>
      </c>
      <c r="P59" s="23">
        <f t="shared" si="11"/>
        <v>226.49</v>
      </c>
      <c r="Q59" s="23">
        <f t="shared" si="11"/>
        <v>379.49</v>
      </c>
      <c r="R59" s="23">
        <f t="shared" si="11"/>
        <v>200.17999999999998</v>
      </c>
      <c r="S59" s="23">
        <f t="shared" si="11"/>
        <v>57.940000000000005</v>
      </c>
    </row>
    <row r="60" spans="1:19">
      <c r="A60" s="56"/>
      <c r="B60" s="56"/>
      <c r="C60" s="56"/>
      <c r="D60" s="56"/>
      <c r="E60" s="56"/>
      <c r="F60" s="216" t="s">
        <v>46</v>
      </c>
      <c r="G60" s="49">
        <f>E62*E63</f>
        <v>16466.961299999999</v>
      </c>
      <c r="H60" s="153">
        <f t="shared" ref="H60:S60" si="12">H21+H59</f>
        <v>66.680000000000007</v>
      </c>
      <c r="I60" s="153">
        <f t="shared" si="12"/>
        <v>53.839999999999989</v>
      </c>
      <c r="J60" s="153">
        <f t="shared" si="12"/>
        <v>321.83999999999997</v>
      </c>
      <c r="K60" s="153">
        <f t="shared" si="12"/>
        <v>1667.82</v>
      </c>
      <c r="L60" s="153">
        <f t="shared" si="12"/>
        <v>0.83000000000000007</v>
      </c>
      <c r="M60" s="153">
        <f t="shared" si="12"/>
        <v>26.78</v>
      </c>
      <c r="N60" s="153">
        <f t="shared" si="12"/>
        <v>115.18</v>
      </c>
      <c r="O60" s="153">
        <f t="shared" si="12"/>
        <v>7.96</v>
      </c>
      <c r="P60" s="153">
        <f t="shared" si="12"/>
        <v>509.42</v>
      </c>
      <c r="Q60" s="153">
        <f t="shared" si="12"/>
        <v>718.47</v>
      </c>
      <c r="R60" s="153">
        <f t="shared" si="12"/>
        <v>287.24</v>
      </c>
      <c r="S60" s="153">
        <f t="shared" si="12"/>
        <v>63.070000000000007</v>
      </c>
    </row>
    <row r="62" spans="1:19">
      <c r="A62" s="2" t="s">
        <v>47</v>
      </c>
      <c r="E62" s="175">
        <v>155</v>
      </c>
      <c r="F62" s="2" t="s">
        <v>48</v>
      </c>
    </row>
    <row r="63" spans="1:19">
      <c r="A63" s="2" t="s">
        <v>49</v>
      </c>
      <c r="E63" s="174">
        <f>SUM(G9+G15+G19+G23+G31+G40+G50+G53+G55+G57)</f>
        <v>106.23846</v>
      </c>
      <c r="F63" s="2" t="s">
        <v>50</v>
      </c>
    </row>
    <row r="65" spans="1:9">
      <c r="A65" s="2" t="s">
        <v>262</v>
      </c>
      <c r="B65" s="3" t="s">
        <v>292</v>
      </c>
      <c r="E65" s="2" t="s">
        <v>51</v>
      </c>
      <c r="H65" s="3"/>
      <c r="I65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19685039370078741" bottom="0" header="0.31496062992125984" footer="0.31496062992125984"/>
  <pageSetup paperSize="9" scale="43" orientation="portrait" r:id="rId1"/>
</worksheet>
</file>

<file path=xl/worksheets/sheet36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4" zoomScale="96" zoomScaleNormal="110" zoomScaleSheetLayoutView="96" workbookViewId="0">
      <selection activeCell="H20" sqref="H20:S20"/>
    </sheetView>
  </sheetViews>
  <sheetFormatPr defaultColWidth="8.85546875" defaultRowHeight="12.75"/>
  <cols>
    <col min="1" max="1" width="19.140625" style="2" bestFit="1" customWidth="1"/>
    <col min="2" max="2" width="12.8554687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80" t="s">
        <v>80</v>
      </c>
      <c r="I5" s="280"/>
      <c r="J5" s="280"/>
      <c r="K5" s="280"/>
    </row>
    <row r="6" spans="1:19">
      <c r="E6" s="2" t="s">
        <v>182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99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51">
      <c r="A9" s="90" t="s">
        <v>220</v>
      </c>
      <c r="B9" s="98">
        <v>99</v>
      </c>
      <c r="C9" s="199"/>
      <c r="D9" s="93"/>
      <c r="E9" s="101" t="s">
        <v>259</v>
      </c>
      <c r="F9" s="94"/>
      <c r="G9" s="102">
        <f>G10+G11+G13+G14+G15+G16+G17+G19</f>
        <v>41.858129999999996</v>
      </c>
      <c r="H9" s="93">
        <v>18.239999999999998</v>
      </c>
      <c r="I9" s="102">
        <v>12.7</v>
      </c>
      <c r="J9" s="93">
        <v>21</v>
      </c>
      <c r="K9" s="102">
        <v>313</v>
      </c>
      <c r="L9" s="102">
        <v>3.7999999999999999E-2</v>
      </c>
      <c r="M9" s="102">
        <v>1.28</v>
      </c>
      <c r="N9" s="102">
        <v>22.1</v>
      </c>
      <c r="O9" s="102"/>
      <c r="P9" s="102">
        <v>64.86</v>
      </c>
      <c r="Q9" s="102">
        <v>83.85</v>
      </c>
      <c r="R9" s="102">
        <v>16.05</v>
      </c>
      <c r="S9" s="102">
        <v>0.56000000000000005</v>
      </c>
    </row>
    <row r="10" spans="1:19" s="35" customFormat="1" ht="15" customHeight="1">
      <c r="A10" s="147" t="s">
        <v>41</v>
      </c>
      <c r="B10" s="98">
        <v>99</v>
      </c>
      <c r="C10" s="200">
        <v>4</v>
      </c>
      <c r="D10" s="53">
        <f t="shared" ref="D10:D58" si="0">B10*C10/1000</f>
        <v>0.39600000000000002</v>
      </c>
      <c r="E10" s="7"/>
      <c r="F10" s="53">
        <v>450</v>
      </c>
      <c r="G10" s="22">
        <f>C10*F10/1000</f>
        <v>1.8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ht="15" customHeight="1">
      <c r="A11" s="147" t="s">
        <v>22</v>
      </c>
      <c r="B11" s="98">
        <v>99</v>
      </c>
      <c r="C11" s="200">
        <v>14</v>
      </c>
      <c r="D11" s="53">
        <f t="shared" si="0"/>
        <v>1.3859999999999999</v>
      </c>
      <c r="E11" s="7"/>
      <c r="F11" s="53">
        <v>50</v>
      </c>
      <c r="G11" s="22">
        <f t="shared" ref="G11:G19" si="1">C11*F11/1000</f>
        <v>0.7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28</v>
      </c>
      <c r="B12" s="98">
        <v>99</v>
      </c>
      <c r="C12" s="200">
        <v>24</v>
      </c>
      <c r="D12" s="53">
        <f t="shared" si="0"/>
        <v>2.3759999999999999</v>
      </c>
      <c r="E12" s="7"/>
      <c r="F12" s="53">
        <v>22.4</v>
      </c>
      <c r="G12" s="22">
        <f t="shared" si="1"/>
        <v>0.53759999999999986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57</v>
      </c>
      <c r="B13" s="98">
        <v>99</v>
      </c>
      <c r="C13" s="200">
        <v>6</v>
      </c>
      <c r="D13" s="53">
        <f t="shared" si="0"/>
        <v>0.59399999999999997</v>
      </c>
      <c r="E13" s="7"/>
      <c r="F13" s="53">
        <v>40</v>
      </c>
      <c r="G13" s="22">
        <f t="shared" si="1"/>
        <v>0.24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66</v>
      </c>
      <c r="B14" s="98">
        <v>99</v>
      </c>
      <c r="C14" s="200">
        <v>94</v>
      </c>
      <c r="D14" s="53">
        <f t="shared" si="0"/>
        <v>9.3059999999999992</v>
      </c>
      <c r="E14" s="7"/>
      <c r="F14" s="53">
        <v>355.6</v>
      </c>
      <c r="G14" s="22">
        <f t="shared" si="1"/>
        <v>33.426400000000001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35" customFormat="1" ht="15" customHeight="1">
      <c r="A15" s="147" t="s">
        <v>67</v>
      </c>
      <c r="B15" s="98">
        <v>99</v>
      </c>
      <c r="C15" s="200">
        <v>6</v>
      </c>
      <c r="D15" s="53">
        <f t="shared" si="0"/>
        <v>0.59399999999999997</v>
      </c>
      <c r="E15" s="7"/>
      <c r="F15" s="53">
        <v>5.7</v>
      </c>
      <c r="G15" s="22">
        <f>C15*F15/40</f>
        <v>0.85500000000000009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ht="15" customHeight="1">
      <c r="A16" s="147" t="s">
        <v>31</v>
      </c>
      <c r="B16" s="98">
        <v>99</v>
      </c>
      <c r="C16" s="200">
        <v>6</v>
      </c>
      <c r="D16" s="53">
        <f t="shared" si="0"/>
        <v>0.59399999999999997</v>
      </c>
      <c r="E16" s="7"/>
      <c r="F16" s="53">
        <v>190.09</v>
      </c>
      <c r="G16" s="22">
        <f t="shared" si="1"/>
        <v>1.1405399999999999</v>
      </c>
      <c r="H16" s="52"/>
      <c r="I16" s="7"/>
      <c r="J16" s="52"/>
      <c r="K16" s="7"/>
      <c r="L16" s="7"/>
      <c r="M16" s="7"/>
      <c r="N16" s="7"/>
      <c r="O16" s="7"/>
      <c r="P16" s="7"/>
      <c r="Q16" s="7"/>
      <c r="R16" s="7"/>
      <c r="S16" s="7"/>
    </row>
    <row r="17" spans="1:19" s="35" customFormat="1" ht="15" customHeight="1">
      <c r="A17" s="147" t="s">
        <v>68</v>
      </c>
      <c r="B17" s="98">
        <v>99</v>
      </c>
      <c r="C17" s="200">
        <v>20</v>
      </c>
      <c r="D17" s="53">
        <f t="shared" si="0"/>
        <v>1.98</v>
      </c>
      <c r="E17" s="7"/>
      <c r="F17" s="53">
        <v>102.5</v>
      </c>
      <c r="G17" s="22">
        <f t="shared" si="1"/>
        <v>2.0499999999999998</v>
      </c>
      <c r="H17" s="52"/>
      <c r="I17" s="7"/>
      <c r="J17" s="52"/>
      <c r="K17" s="7"/>
      <c r="L17" s="7"/>
      <c r="M17" s="7"/>
      <c r="N17" s="7"/>
      <c r="O17" s="7"/>
      <c r="P17" s="7"/>
      <c r="Q17" s="7"/>
      <c r="R17" s="7"/>
      <c r="S17" s="7"/>
    </row>
    <row r="18" spans="1:19" s="35" customFormat="1" ht="15" customHeight="1">
      <c r="A18" s="147" t="s">
        <v>25</v>
      </c>
      <c r="B18" s="98">
        <v>99</v>
      </c>
      <c r="C18" s="200">
        <v>6</v>
      </c>
      <c r="D18" s="53">
        <f t="shared" si="0"/>
        <v>0.59399999999999997</v>
      </c>
      <c r="E18" s="7"/>
      <c r="F18" s="53">
        <v>117</v>
      </c>
      <c r="G18" s="22">
        <f t="shared" si="1"/>
        <v>0.70199999999999996</v>
      </c>
      <c r="H18" s="52"/>
      <c r="I18" s="7"/>
      <c r="J18" s="52"/>
      <c r="K18" s="7"/>
      <c r="L18" s="7"/>
      <c r="M18" s="7"/>
      <c r="N18" s="7"/>
      <c r="O18" s="7"/>
      <c r="P18" s="7"/>
      <c r="Q18" s="7"/>
      <c r="R18" s="7"/>
      <c r="S18" s="7"/>
    </row>
    <row r="19" spans="1:19" s="103" customFormat="1">
      <c r="A19" s="85" t="s">
        <v>58</v>
      </c>
      <c r="B19" s="98">
        <v>99</v>
      </c>
      <c r="C19" s="198">
        <v>27</v>
      </c>
      <c r="D19" s="88">
        <f t="shared" si="0"/>
        <v>2.673</v>
      </c>
      <c r="E19" s="6"/>
      <c r="F19" s="88">
        <v>60.97</v>
      </c>
      <c r="G19" s="22">
        <f t="shared" si="1"/>
        <v>1.64619</v>
      </c>
      <c r="H19" s="4"/>
      <c r="I19" s="6"/>
      <c r="J19" s="4"/>
      <c r="K19" s="6"/>
      <c r="L19" s="6"/>
      <c r="M19" s="6"/>
      <c r="N19" s="6"/>
      <c r="O19" s="6"/>
      <c r="P19" s="6"/>
      <c r="Q19" s="6"/>
      <c r="R19" s="6"/>
      <c r="S19" s="6"/>
    </row>
    <row r="20" spans="1:19" s="103" customFormat="1" ht="38.25">
      <c r="A20" s="90" t="s">
        <v>94</v>
      </c>
      <c r="B20" s="98">
        <v>99</v>
      </c>
      <c r="C20" s="202"/>
      <c r="D20" s="93"/>
      <c r="E20" s="101">
        <v>200</v>
      </c>
      <c r="F20" s="93"/>
      <c r="G20" s="102">
        <f>G21+G22+G23</f>
        <v>7.9870000000000001</v>
      </c>
      <c r="H20" s="102">
        <v>3.6</v>
      </c>
      <c r="I20" s="102">
        <v>2.67</v>
      </c>
      <c r="J20" s="102">
        <v>28.27</v>
      </c>
      <c r="K20" s="102">
        <v>155.19999999999999</v>
      </c>
      <c r="L20" s="102">
        <v>0.03</v>
      </c>
      <c r="M20" s="102">
        <v>1.47</v>
      </c>
      <c r="N20" s="102"/>
      <c r="O20" s="102"/>
      <c r="P20" s="102">
        <v>158.66999999999999</v>
      </c>
      <c r="Q20" s="102">
        <v>132</v>
      </c>
      <c r="R20" s="102">
        <v>29.33</v>
      </c>
      <c r="S20" s="102">
        <v>2.4</v>
      </c>
    </row>
    <row r="21" spans="1:19" s="35" customFormat="1" ht="15" customHeight="1">
      <c r="A21" s="147" t="s">
        <v>99</v>
      </c>
      <c r="B21" s="98">
        <v>99</v>
      </c>
      <c r="C21" s="200">
        <v>5</v>
      </c>
      <c r="D21" s="53">
        <f t="shared" si="0"/>
        <v>0.495</v>
      </c>
      <c r="E21" s="7"/>
      <c r="F21" s="53">
        <v>178</v>
      </c>
      <c r="G21" s="22">
        <f>C21*F21/1000</f>
        <v>0.89</v>
      </c>
      <c r="H21" s="53"/>
      <c r="I21" s="22"/>
      <c r="J21" s="53"/>
      <c r="K21" s="22"/>
      <c r="L21" s="22"/>
      <c r="M21" s="22"/>
      <c r="N21" s="22"/>
      <c r="O21" s="22"/>
      <c r="P21" s="22"/>
      <c r="Q21" s="22"/>
      <c r="R21" s="22"/>
      <c r="S21" s="22"/>
    </row>
    <row r="22" spans="1:19" ht="15" customHeight="1">
      <c r="A22" s="147" t="s">
        <v>58</v>
      </c>
      <c r="B22" s="98">
        <v>99</v>
      </c>
      <c r="C22" s="200">
        <v>100</v>
      </c>
      <c r="D22" s="53">
        <f t="shared" si="0"/>
        <v>9.9</v>
      </c>
      <c r="E22" s="7"/>
      <c r="F22" s="53">
        <v>60.97</v>
      </c>
      <c r="G22" s="22">
        <f t="shared" ref="G22:G23" si="2">C22*F22/1000</f>
        <v>6.0970000000000004</v>
      </c>
      <c r="H22" s="53"/>
      <c r="I22" s="22"/>
      <c r="J22" s="53"/>
      <c r="K22" s="22"/>
      <c r="L22" s="22"/>
      <c r="M22" s="22"/>
      <c r="N22" s="22"/>
      <c r="O22" s="22"/>
      <c r="P22" s="22"/>
      <c r="Q22" s="22"/>
      <c r="R22" s="22"/>
      <c r="S22" s="22"/>
    </row>
    <row r="23" spans="1:19" s="103" customFormat="1" ht="15" customHeight="1">
      <c r="A23" s="85" t="s">
        <v>22</v>
      </c>
      <c r="B23" s="98">
        <v>99</v>
      </c>
      <c r="C23" s="198">
        <v>20</v>
      </c>
      <c r="D23" s="88">
        <f t="shared" si="0"/>
        <v>1.98</v>
      </c>
      <c r="E23" s="6"/>
      <c r="F23" s="88">
        <v>50</v>
      </c>
      <c r="G23" s="22">
        <f t="shared" si="2"/>
        <v>1</v>
      </c>
      <c r="H23" s="88"/>
      <c r="I23" s="8"/>
      <c r="J23" s="88"/>
      <c r="K23" s="8"/>
      <c r="L23" s="8"/>
      <c r="M23" s="8"/>
      <c r="N23" s="8"/>
      <c r="O23" s="8"/>
      <c r="P23" s="8"/>
      <c r="Q23" s="8"/>
      <c r="R23" s="8"/>
      <c r="S23" s="8"/>
    </row>
    <row r="24" spans="1:19" s="103" customFormat="1" ht="15" customHeight="1">
      <c r="A24" s="97" t="s">
        <v>143</v>
      </c>
      <c r="B24" s="98">
        <v>99</v>
      </c>
      <c r="C24" s="108"/>
      <c r="D24" s="93"/>
      <c r="E24" s="101">
        <v>150</v>
      </c>
      <c r="F24" s="93"/>
      <c r="G24" s="102">
        <f>G25</f>
        <v>6.15</v>
      </c>
      <c r="H24" s="101">
        <v>12.18</v>
      </c>
      <c r="I24" s="101">
        <v>3.17</v>
      </c>
      <c r="J24" s="101">
        <v>28.5</v>
      </c>
      <c r="K24" s="102">
        <v>336</v>
      </c>
      <c r="L24" s="102">
        <v>0.05</v>
      </c>
      <c r="M24" s="102"/>
      <c r="N24" s="102"/>
      <c r="O24" s="102">
        <v>0.65</v>
      </c>
      <c r="P24" s="102">
        <v>11.5</v>
      </c>
      <c r="Q24" s="102">
        <v>43.5</v>
      </c>
      <c r="R24" s="102">
        <v>16.5</v>
      </c>
      <c r="S24" s="102">
        <v>0.55000000000000004</v>
      </c>
    </row>
    <row r="25" spans="1:19" ht="15" customHeight="1">
      <c r="A25" s="10" t="s">
        <v>143</v>
      </c>
      <c r="B25" s="98">
        <v>99</v>
      </c>
      <c r="C25" s="9">
        <v>150</v>
      </c>
      <c r="D25" s="88">
        <f t="shared" si="0"/>
        <v>14.85</v>
      </c>
      <c r="E25" s="6"/>
      <c r="F25" s="88">
        <v>41</v>
      </c>
      <c r="G25" s="22">
        <f t="shared" ref="G25" si="3">C25*F25/1000</f>
        <v>6.15</v>
      </c>
      <c r="H25" s="88"/>
      <c r="I25" s="8"/>
      <c r="J25" s="88"/>
      <c r="K25" s="8"/>
      <c r="L25" s="8"/>
      <c r="M25" s="8"/>
      <c r="N25" s="8"/>
      <c r="O25" s="8"/>
      <c r="P25" s="8"/>
      <c r="Q25" s="8"/>
      <c r="R25" s="8"/>
      <c r="S25" s="8"/>
    </row>
    <row r="26" spans="1:19" s="103" customFormat="1">
      <c r="A26" s="161"/>
      <c r="B26" s="162"/>
      <c r="C26" s="177"/>
      <c r="D26" s="164"/>
      <c r="E26" s="165"/>
      <c r="F26" s="186"/>
      <c r="G26" s="165"/>
      <c r="H26" s="23">
        <f>SUM(H9:H25)</f>
        <v>34.019999999999996</v>
      </c>
      <c r="I26" s="23">
        <f>SUM(I9:I25)</f>
        <v>18.54</v>
      </c>
      <c r="J26" s="23">
        <f>SUM(J9:J25)</f>
        <v>77.77</v>
      </c>
      <c r="K26" s="23">
        <f>SUM(K9:K25)</f>
        <v>804.2</v>
      </c>
      <c r="L26" s="23">
        <f t="shared" ref="L26:S26" si="4">SUM(L9:L25)</f>
        <v>0.11800000000000001</v>
      </c>
      <c r="M26" s="23">
        <f t="shared" si="4"/>
        <v>2.75</v>
      </c>
      <c r="N26" s="23">
        <f t="shared" si="4"/>
        <v>22.1</v>
      </c>
      <c r="O26" s="23">
        <f t="shared" si="4"/>
        <v>0.65</v>
      </c>
      <c r="P26" s="23">
        <f t="shared" si="4"/>
        <v>235.02999999999997</v>
      </c>
      <c r="Q26" s="23">
        <f t="shared" si="4"/>
        <v>259.35000000000002</v>
      </c>
      <c r="R26" s="23">
        <f t="shared" si="4"/>
        <v>61.879999999999995</v>
      </c>
      <c r="S26" s="23">
        <f t="shared" si="4"/>
        <v>3.51</v>
      </c>
    </row>
    <row r="27" spans="1:19" ht="15" customHeight="1">
      <c r="A27" s="132" t="s">
        <v>12</v>
      </c>
      <c r="B27" s="133">
        <v>99</v>
      </c>
      <c r="C27" s="134"/>
      <c r="D27" s="156"/>
      <c r="E27" s="134"/>
      <c r="F27" s="156"/>
      <c r="G27" s="134"/>
      <c r="H27" s="134"/>
      <c r="I27" s="134"/>
      <c r="J27" s="134"/>
      <c r="K27" s="135"/>
      <c r="L27" s="135"/>
      <c r="M27" s="135"/>
      <c r="N27" s="135"/>
      <c r="O27" s="135"/>
      <c r="P27" s="135"/>
      <c r="Q27" s="135"/>
      <c r="R27" s="135"/>
      <c r="S27" s="135"/>
    </row>
    <row r="28" spans="1:19" s="103" customFormat="1" ht="25.5">
      <c r="A28" s="90" t="s">
        <v>172</v>
      </c>
      <c r="B28" s="98">
        <v>99</v>
      </c>
      <c r="C28" s="199"/>
      <c r="D28" s="94"/>
      <c r="E28" s="101" t="s">
        <v>62</v>
      </c>
      <c r="F28" s="93"/>
      <c r="G28" s="102">
        <f>SUM(G29:G36)</f>
        <v>10.480749999999999</v>
      </c>
      <c r="H28" s="94">
        <v>2.16</v>
      </c>
      <c r="I28" s="101">
        <v>5.97</v>
      </c>
      <c r="J28" s="94">
        <v>5.61</v>
      </c>
      <c r="K28" s="101">
        <v>101.37</v>
      </c>
      <c r="L28" s="101">
        <v>7.0000000000000007E-2</v>
      </c>
      <c r="M28" s="101">
        <v>12</v>
      </c>
      <c r="N28" s="101"/>
      <c r="O28" s="101"/>
      <c r="P28" s="101">
        <v>59.1</v>
      </c>
      <c r="Q28" s="101">
        <v>267</v>
      </c>
      <c r="R28" s="101">
        <v>31.8</v>
      </c>
      <c r="S28" s="101">
        <v>0.93</v>
      </c>
    </row>
    <row r="29" spans="1:19" s="35" customFormat="1" ht="15" customHeight="1">
      <c r="A29" s="147" t="s">
        <v>26</v>
      </c>
      <c r="B29" s="98">
        <v>99</v>
      </c>
      <c r="C29" s="200">
        <v>38</v>
      </c>
      <c r="D29" s="52">
        <f t="shared" si="0"/>
        <v>3.762</v>
      </c>
      <c r="E29" s="7"/>
      <c r="F29" s="53">
        <v>18.3</v>
      </c>
      <c r="G29" s="22">
        <f>C29*F29/1000</f>
        <v>0.69540000000000002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27</v>
      </c>
      <c r="B30" s="98">
        <v>99</v>
      </c>
      <c r="C30" s="200">
        <v>33</v>
      </c>
      <c r="D30" s="52">
        <f t="shared" si="0"/>
        <v>3.2669999999999999</v>
      </c>
      <c r="E30" s="7"/>
      <c r="F30" s="53">
        <v>16.899999999999999</v>
      </c>
      <c r="G30" s="22">
        <f t="shared" ref="G30:G38" si="5">C30*F30/1000</f>
        <v>0.55769999999999997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36</v>
      </c>
      <c r="B31" s="98">
        <v>99</v>
      </c>
      <c r="C31" s="200">
        <v>12</v>
      </c>
      <c r="D31" s="52">
        <f t="shared" si="0"/>
        <v>1.1879999999999999</v>
      </c>
      <c r="E31" s="7"/>
      <c r="F31" s="53">
        <v>24</v>
      </c>
      <c r="G31" s="22">
        <f t="shared" si="5"/>
        <v>0.28799999999999998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133</v>
      </c>
      <c r="B32" s="98">
        <v>99</v>
      </c>
      <c r="C32" s="200">
        <v>46</v>
      </c>
      <c r="D32" s="52">
        <f t="shared" si="0"/>
        <v>4.5540000000000003</v>
      </c>
      <c r="E32" s="7"/>
      <c r="F32" s="53">
        <v>163</v>
      </c>
      <c r="G32" s="22">
        <f t="shared" si="5"/>
        <v>7.4980000000000002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s="35" customFormat="1" ht="15" customHeight="1">
      <c r="A33" s="147" t="s">
        <v>28</v>
      </c>
      <c r="B33" s="98">
        <v>99</v>
      </c>
      <c r="C33" s="200">
        <v>13</v>
      </c>
      <c r="D33" s="52">
        <f t="shared" si="0"/>
        <v>1.2869999999999999</v>
      </c>
      <c r="E33" s="7"/>
      <c r="F33" s="53">
        <v>22.4</v>
      </c>
      <c r="G33" s="22">
        <f t="shared" si="5"/>
        <v>0.29120000000000001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71</v>
      </c>
      <c r="B34" s="98">
        <v>99</v>
      </c>
      <c r="C34" s="200">
        <v>5</v>
      </c>
      <c r="D34" s="52">
        <f t="shared" si="0"/>
        <v>0.495</v>
      </c>
      <c r="E34" s="7"/>
      <c r="F34" s="53">
        <v>190.09</v>
      </c>
      <c r="G34" s="22">
        <f t="shared" si="5"/>
        <v>0.95045000000000002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101</v>
      </c>
      <c r="B35" s="98">
        <v>99</v>
      </c>
      <c r="C35" s="200">
        <v>5</v>
      </c>
      <c r="D35" s="52">
        <f t="shared" si="0"/>
        <v>0.495</v>
      </c>
      <c r="E35" s="7"/>
      <c r="F35" s="53">
        <v>40</v>
      </c>
      <c r="G35" s="22">
        <f t="shared" si="5"/>
        <v>0.2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s="103" customFormat="1" ht="15" customHeight="1">
      <c r="A36" s="147" t="s">
        <v>166</v>
      </c>
      <c r="B36" s="98">
        <v>99</v>
      </c>
      <c r="C36" s="200">
        <v>2</v>
      </c>
      <c r="D36" s="52">
        <f t="shared" si="0"/>
        <v>0.19800000000000001</v>
      </c>
      <c r="E36" s="7"/>
      <c r="F36" s="53"/>
      <c r="G36" s="22">
        <f t="shared" si="5"/>
        <v>0</v>
      </c>
      <c r="H36" s="52"/>
      <c r="I36" s="7"/>
      <c r="J36" s="52"/>
      <c r="K36" s="7"/>
      <c r="L36" s="7"/>
      <c r="M36" s="7"/>
      <c r="N36" s="7"/>
      <c r="O36" s="7"/>
      <c r="P36" s="7"/>
      <c r="Q36" s="7"/>
      <c r="R36" s="7"/>
      <c r="S36" s="7"/>
    </row>
    <row r="37" spans="1:19" s="35" customFormat="1" ht="15" customHeight="1">
      <c r="A37" s="147" t="s">
        <v>19</v>
      </c>
      <c r="B37" s="98">
        <v>99</v>
      </c>
      <c r="C37" s="200">
        <v>3</v>
      </c>
      <c r="D37" s="52">
        <f t="shared" si="0"/>
        <v>0.29699999999999999</v>
      </c>
      <c r="E37" s="7"/>
      <c r="F37" s="53">
        <v>14</v>
      </c>
      <c r="G37" s="22">
        <f t="shared" si="5"/>
        <v>4.2000000000000003E-2</v>
      </c>
      <c r="H37" s="52"/>
      <c r="I37" s="7"/>
      <c r="J37" s="52"/>
      <c r="K37" s="7"/>
      <c r="L37" s="7"/>
      <c r="M37" s="7"/>
      <c r="N37" s="7"/>
      <c r="O37" s="7"/>
      <c r="P37" s="7"/>
      <c r="Q37" s="7"/>
      <c r="R37" s="7"/>
      <c r="S37" s="7"/>
    </row>
    <row r="38" spans="1:19" ht="15" customHeight="1">
      <c r="A38" s="85" t="s">
        <v>25</v>
      </c>
      <c r="B38" s="98">
        <v>99</v>
      </c>
      <c r="C38" s="198">
        <v>5</v>
      </c>
      <c r="D38" s="4">
        <f t="shared" si="0"/>
        <v>0.495</v>
      </c>
      <c r="E38" s="6"/>
      <c r="F38" s="88">
        <v>117</v>
      </c>
      <c r="G38" s="22">
        <f t="shared" si="5"/>
        <v>0.58499999999999996</v>
      </c>
      <c r="H38" s="4"/>
      <c r="I38" s="6"/>
      <c r="J38" s="4"/>
      <c r="K38" s="6"/>
      <c r="L38" s="6"/>
      <c r="M38" s="6"/>
      <c r="N38" s="6"/>
      <c r="O38" s="6"/>
      <c r="P38" s="6"/>
      <c r="Q38" s="6"/>
      <c r="R38" s="6"/>
      <c r="S38" s="6"/>
    </row>
    <row r="39" spans="1:19" s="103" customFormat="1" ht="28.5" customHeight="1">
      <c r="A39" s="97" t="s">
        <v>131</v>
      </c>
      <c r="B39" s="98">
        <v>99</v>
      </c>
      <c r="C39" s="108"/>
      <c r="D39" s="94"/>
      <c r="E39" s="101" t="s">
        <v>177</v>
      </c>
      <c r="F39" s="93"/>
      <c r="G39" s="102">
        <f>SUM(G40:G47)</f>
        <v>38.103999999999992</v>
      </c>
      <c r="H39" s="93">
        <v>11.8</v>
      </c>
      <c r="I39" s="102">
        <v>5.7</v>
      </c>
      <c r="J39" s="93">
        <v>58.2</v>
      </c>
      <c r="K39" s="102">
        <v>328</v>
      </c>
      <c r="L39" s="102">
        <v>0.06</v>
      </c>
      <c r="M39" s="102">
        <v>1.28</v>
      </c>
      <c r="N39" s="102"/>
      <c r="O39" s="102"/>
      <c r="P39" s="102">
        <v>14.23</v>
      </c>
      <c r="Q39" s="102">
        <v>200.14</v>
      </c>
      <c r="R39" s="102">
        <v>39.29</v>
      </c>
      <c r="S39" s="102">
        <v>2.65</v>
      </c>
    </row>
    <row r="40" spans="1:19" s="35" customFormat="1" ht="15" customHeight="1">
      <c r="A40" s="11" t="s">
        <v>35</v>
      </c>
      <c r="B40" s="98">
        <v>99</v>
      </c>
      <c r="C40" s="12">
        <v>34</v>
      </c>
      <c r="D40" s="53">
        <f t="shared" si="0"/>
        <v>3.3660000000000001</v>
      </c>
      <c r="E40" s="7"/>
      <c r="F40" s="53">
        <v>75</v>
      </c>
      <c r="G40" s="22">
        <f>C40*F40/1000</f>
        <v>2.5499999999999998</v>
      </c>
      <c r="H40" s="52"/>
      <c r="I40" s="7"/>
      <c r="J40" s="52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1" t="s">
        <v>29</v>
      </c>
      <c r="B41" s="98">
        <v>99</v>
      </c>
      <c r="C41" s="12">
        <v>93</v>
      </c>
      <c r="D41" s="53">
        <f t="shared" si="0"/>
        <v>9.2070000000000007</v>
      </c>
      <c r="E41" s="7"/>
      <c r="F41" s="53">
        <v>370</v>
      </c>
      <c r="G41" s="22">
        <f t="shared" ref="G41:G47" si="6">C41*F41/1000</f>
        <v>34.409999999999997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1" t="s">
        <v>36</v>
      </c>
      <c r="B42" s="98">
        <v>99</v>
      </c>
      <c r="C42" s="12">
        <v>6</v>
      </c>
      <c r="D42" s="53">
        <f t="shared" si="0"/>
        <v>0.59399999999999997</v>
      </c>
      <c r="E42" s="7"/>
      <c r="F42" s="53">
        <v>24</v>
      </c>
      <c r="G42" s="22">
        <f t="shared" si="6"/>
        <v>0.14399999999999999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1" t="s">
        <v>28</v>
      </c>
      <c r="B43" s="98">
        <v>99</v>
      </c>
      <c r="C43" s="12">
        <v>5</v>
      </c>
      <c r="D43" s="53">
        <f t="shared" si="0"/>
        <v>0.495</v>
      </c>
      <c r="E43" s="7"/>
      <c r="F43" s="53">
        <v>22.4</v>
      </c>
      <c r="G43" s="22">
        <f t="shared" si="6"/>
        <v>0.112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ht="30" customHeight="1">
      <c r="A44" s="11" t="s">
        <v>132</v>
      </c>
      <c r="B44" s="98">
        <v>99</v>
      </c>
      <c r="C44" s="12">
        <v>5.0000000000000001E-3</v>
      </c>
      <c r="D44" s="53">
        <f t="shared" si="0"/>
        <v>4.95E-4</v>
      </c>
      <c r="E44" s="7"/>
      <c r="F44" s="53"/>
      <c r="G44" s="22">
        <f t="shared" si="6"/>
        <v>0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1" t="s">
        <v>19</v>
      </c>
      <c r="B45" s="98">
        <v>99</v>
      </c>
      <c r="C45" s="12">
        <v>2</v>
      </c>
      <c r="D45" s="53">
        <f t="shared" si="0"/>
        <v>0.19800000000000001</v>
      </c>
      <c r="E45" s="7"/>
      <c r="F45" s="53">
        <v>14</v>
      </c>
      <c r="G45" s="22">
        <f t="shared" si="6"/>
        <v>2.8000000000000001E-2</v>
      </c>
      <c r="H45" s="52"/>
      <c r="I45" s="7"/>
      <c r="J45" s="52"/>
      <c r="K45" s="7"/>
      <c r="L45" s="7"/>
      <c r="M45" s="7"/>
      <c r="N45" s="7"/>
      <c r="O45" s="7"/>
      <c r="P45" s="7"/>
      <c r="Q45" s="7"/>
      <c r="R45" s="7"/>
      <c r="S45" s="7"/>
    </row>
    <row r="46" spans="1:19" s="103" customFormat="1" ht="15" customHeight="1">
      <c r="A46" s="11" t="s">
        <v>75</v>
      </c>
      <c r="B46" s="98">
        <v>99</v>
      </c>
      <c r="C46" s="12">
        <v>5</v>
      </c>
      <c r="D46" s="53">
        <f t="shared" si="0"/>
        <v>0.495</v>
      </c>
      <c r="E46" s="7"/>
      <c r="F46" s="53">
        <v>55</v>
      </c>
      <c r="G46" s="22">
        <f t="shared" si="6"/>
        <v>0.27500000000000002</v>
      </c>
      <c r="H46" s="52"/>
      <c r="I46" s="7"/>
      <c r="J46" s="52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15" customHeight="1">
      <c r="A47" s="10" t="s">
        <v>25</v>
      </c>
      <c r="B47" s="98">
        <v>99</v>
      </c>
      <c r="C47" s="9">
        <v>5</v>
      </c>
      <c r="D47" s="88">
        <f t="shared" si="0"/>
        <v>0.495</v>
      </c>
      <c r="E47" s="6"/>
      <c r="F47" s="88">
        <v>117</v>
      </c>
      <c r="G47" s="22">
        <f t="shared" si="6"/>
        <v>0.58499999999999996</v>
      </c>
      <c r="H47" s="4"/>
      <c r="I47" s="6"/>
      <c r="J47" s="4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24.75" customHeight="1">
      <c r="A48" s="90" t="s">
        <v>72</v>
      </c>
      <c r="B48" s="98">
        <v>99</v>
      </c>
      <c r="C48" s="108"/>
      <c r="D48" s="93"/>
      <c r="E48" s="101">
        <v>200</v>
      </c>
      <c r="F48" s="93"/>
      <c r="G48" s="102">
        <f>SUM(G49:G50)</f>
        <v>2.66</v>
      </c>
      <c r="H48" s="93">
        <v>1</v>
      </c>
      <c r="I48" s="102" t="s">
        <v>45</v>
      </c>
      <c r="J48" s="93">
        <v>19.8</v>
      </c>
      <c r="K48" s="102">
        <v>128.18</v>
      </c>
      <c r="L48" s="102">
        <v>0.02</v>
      </c>
      <c r="M48" s="102">
        <v>0.8</v>
      </c>
      <c r="N48" s="102"/>
      <c r="O48" s="102">
        <v>0.2</v>
      </c>
      <c r="P48" s="102">
        <v>5.84</v>
      </c>
      <c r="Q48" s="102">
        <v>46</v>
      </c>
      <c r="R48" s="102">
        <v>33</v>
      </c>
      <c r="S48" s="102">
        <v>0.96</v>
      </c>
    </row>
    <row r="49" spans="1:19" s="103" customFormat="1" ht="15" customHeight="1">
      <c r="A49" s="147" t="s">
        <v>235</v>
      </c>
      <c r="B49" s="98">
        <v>99</v>
      </c>
      <c r="C49" s="12">
        <v>20</v>
      </c>
      <c r="D49" s="53">
        <f t="shared" ref="D49" si="7">B49*C49/1000</f>
        <v>1.98</v>
      </c>
      <c r="E49" s="7"/>
      <c r="F49" s="53">
        <v>83</v>
      </c>
      <c r="G49" s="22">
        <f>C49*F49/1000</f>
        <v>1.66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19" s="103" customFormat="1" ht="15" customHeight="1">
      <c r="A50" s="85" t="s">
        <v>22</v>
      </c>
      <c r="B50" s="98">
        <v>99</v>
      </c>
      <c r="C50" s="9">
        <v>20</v>
      </c>
      <c r="D50" s="88">
        <f t="shared" si="0"/>
        <v>1.98</v>
      </c>
      <c r="E50" s="6"/>
      <c r="F50" s="88">
        <v>50</v>
      </c>
      <c r="G50" s="8">
        <f>C50*F50/1000</f>
        <v>1</v>
      </c>
      <c r="H50" s="4"/>
      <c r="I50" s="6"/>
      <c r="J50" s="4"/>
      <c r="K50" s="6"/>
      <c r="L50" s="6"/>
      <c r="M50" s="6"/>
      <c r="N50" s="6"/>
      <c r="O50" s="6"/>
      <c r="P50" s="6"/>
      <c r="Q50" s="6"/>
      <c r="R50" s="6"/>
      <c r="S50" s="6"/>
    </row>
    <row r="51" spans="1:19" s="103" customFormat="1" ht="15" customHeight="1">
      <c r="A51" s="104" t="s">
        <v>44</v>
      </c>
      <c r="B51" s="98">
        <v>99</v>
      </c>
      <c r="C51" s="220"/>
      <c r="D51" s="188"/>
      <c r="E51" s="106">
        <v>90</v>
      </c>
      <c r="F51" s="107"/>
      <c r="G51" s="107">
        <f>SUM(G52)</f>
        <v>3.69</v>
      </c>
      <c r="H51" s="39">
        <v>8.4600000000000009</v>
      </c>
      <c r="I51" s="39">
        <v>2.5099999999999998</v>
      </c>
      <c r="J51" s="39">
        <v>44.33</v>
      </c>
      <c r="K51" s="39">
        <v>186</v>
      </c>
      <c r="L51" s="112">
        <v>0.04</v>
      </c>
      <c r="M51" s="112"/>
      <c r="N51" s="112"/>
      <c r="O51" s="112">
        <v>0.36</v>
      </c>
      <c r="P51" s="112">
        <v>9.1999999999999993</v>
      </c>
      <c r="Q51" s="112">
        <v>42.4</v>
      </c>
      <c r="R51" s="112">
        <v>10</v>
      </c>
      <c r="S51" s="112">
        <v>1.24</v>
      </c>
    </row>
    <row r="52" spans="1:19" s="123" customFormat="1" ht="15" customHeight="1">
      <c r="A52" s="10" t="s">
        <v>43</v>
      </c>
      <c r="B52" s="98">
        <v>99</v>
      </c>
      <c r="C52" s="9">
        <v>90</v>
      </c>
      <c r="D52" s="88">
        <f t="shared" si="0"/>
        <v>8.91</v>
      </c>
      <c r="E52" s="6"/>
      <c r="F52" s="8">
        <v>41</v>
      </c>
      <c r="G52" s="8">
        <f>C52*F52/1000</f>
        <v>3.69</v>
      </c>
      <c r="H52" s="4"/>
      <c r="I52" s="6"/>
      <c r="J52" s="4"/>
      <c r="K52" s="6"/>
      <c r="L52" s="6"/>
      <c r="M52" s="6"/>
      <c r="N52" s="6"/>
      <c r="O52" s="6"/>
      <c r="P52" s="6"/>
      <c r="Q52" s="6"/>
      <c r="R52" s="6"/>
      <c r="S52" s="6"/>
    </row>
    <row r="53" spans="1:19" s="103" customFormat="1" ht="15" customHeight="1">
      <c r="A53" s="161"/>
      <c r="B53" s="162"/>
      <c r="C53" s="177"/>
      <c r="D53" s="164"/>
      <c r="E53" s="165"/>
      <c r="F53" s="186"/>
      <c r="G53" s="165"/>
      <c r="H53" s="23">
        <f>SUM(H28:H52)</f>
        <v>23.42</v>
      </c>
      <c r="I53" s="23">
        <f>SUM(I28:I52)</f>
        <v>14.18</v>
      </c>
      <c r="J53" s="23">
        <f>SUM(J28:J52)</f>
        <v>127.94</v>
      </c>
      <c r="K53" s="23">
        <f>SUM(K28:K52)</f>
        <v>743.55</v>
      </c>
      <c r="L53" s="23">
        <f t="shared" ref="L53:S53" si="8">SUM(L28:L52)</f>
        <v>0.19</v>
      </c>
      <c r="M53" s="23">
        <f t="shared" si="8"/>
        <v>14.08</v>
      </c>
      <c r="N53" s="23">
        <f t="shared" si="8"/>
        <v>0</v>
      </c>
      <c r="O53" s="23">
        <f t="shared" si="8"/>
        <v>0.56000000000000005</v>
      </c>
      <c r="P53" s="23">
        <f t="shared" si="8"/>
        <v>88.37</v>
      </c>
      <c r="Q53" s="23">
        <f t="shared" si="8"/>
        <v>555.54</v>
      </c>
      <c r="R53" s="23">
        <f t="shared" si="8"/>
        <v>114.09</v>
      </c>
      <c r="S53" s="23">
        <f t="shared" si="8"/>
        <v>5.78</v>
      </c>
    </row>
    <row r="54" spans="1:19" ht="15" customHeight="1">
      <c r="A54" s="143" t="s">
        <v>13</v>
      </c>
      <c r="B54" s="145">
        <v>99</v>
      </c>
      <c r="C54" s="139"/>
      <c r="D54" s="158"/>
      <c r="E54" s="139"/>
      <c r="F54" s="158"/>
      <c r="G54" s="139"/>
      <c r="H54" s="139"/>
      <c r="I54" s="139"/>
      <c r="J54" s="139"/>
      <c r="K54" s="140"/>
      <c r="L54" s="140"/>
      <c r="M54" s="140"/>
      <c r="N54" s="140"/>
      <c r="O54" s="140"/>
      <c r="P54" s="140"/>
      <c r="Q54" s="140"/>
      <c r="R54" s="140"/>
      <c r="S54" s="140"/>
    </row>
    <row r="55" spans="1:19" ht="15" customHeight="1">
      <c r="A55" s="97" t="s">
        <v>74</v>
      </c>
      <c r="B55" s="91">
        <v>99</v>
      </c>
      <c r="C55" s="170"/>
      <c r="D55" s="93"/>
      <c r="E55" s="101">
        <v>200</v>
      </c>
      <c r="F55" s="93"/>
      <c r="G55" s="102">
        <f>G56</f>
        <v>17.78</v>
      </c>
      <c r="H55" s="93">
        <v>0.9</v>
      </c>
      <c r="I55" s="102">
        <v>0.2</v>
      </c>
      <c r="J55" s="93">
        <v>17.36</v>
      </c>
      <c r="K55" s="102">
        <v>108</v>
      </c>
      <c r="L55" s="95">
        <v>0.04</v>
      </c>
      <c r="M55" s="95">
        <v>64.290000000000006</v>
      </c>
      <c r="N55" s="95"/>
      <c r="O55" s="95">
        <v>0.21</v>
      </c>
      <c r="P55" s="95">
        <v>36.43</v>
      </c>
      <c r="Q55" s="95">
        <v>24.64</v>
      </c>
      <c r="R55" s="95">
        <v>13.93</v>
      </c>
      <c r="S55" s="135"/>
    </row>
    <row r="56" spans="1:19" ht="15" customHeight="1">
      <c r="A56" s="10" t="s">
        <v>74</v>
      </c>
      <c r="B56" s="91">
        <v>99</v>
      </c>
      <c r="C56" s="9">
        <v>200</v>
      </c>
      <c r="D56" s="88">
        <f t="shared" ref="D56" si="9">B56*C56/1000</f>
        <v>19.8</v>
      </c>
      <c r="E56" s="6"/>
      <c r="F56" s="88">
        <v>88.9</v>
      </c>
      <c r="G56" s="22">
        <f t="shared" ref="G56" si="10">C56*F56/1000</f>
        <v>17.78</v>
      </c>
      <c r="H56" s="88"/>
      <c r="I56" s="8"/>
      <c r="J56" s="88"/>
      <c r="K56" s="8"/>
      <c r="L56" s="8"/>
      <c r="M56" s="8"/>
      <c r="N56" s="8"/>
      <c r="O56" s="8"/>
      <c r="P56" s="8"/>
      <c r="Q56" s="8"/>
      <c r="R56" s="8"/>
      <c r="S56" s="135"/>
    </row>
    <row r="57" spans="1:19" ht="15" customHeight="1">
      <c r="A57" s="97" t="s">
        <v>88</v>
      </c>
      <c r="B57" s="91">
        <v>99</v>
      </c>
      <c r="C57" s="170"/>
      <c r="D57" s="101"/>
      <c r="E57" s="101">
        <v>200</v>
      </c>
      <c r="F57" s="102"/>
      <c r="G57" s="102">
        <f>SUM(G58)</f>
        <v>12.86467</v>
      </c>
      <c r="H57" s="102">
        <v>5.8</v>
      </c>
      <c r="I57" s="102">
        <v>5</v>
      </c>
      <c r="J57" s="102">
        <v>16</v>
      </c>
      <c r="K57" s="102">
        <v>61.2</v>
      </c>
      <c r="L57" s="95">
        <v>0.08</v>
      </c>
      <c r="M57" s="95">
        <v>2.6</v>
      </c>
      <c r="N57" s="95">
        <v>40</v>
      </c>
      <c r="O57" s="95"/>
      <c r="P57" s="95">
        <v>240</v>
      </c>
      <c r="Q57" s="95">
        <v>180</v>
      </c>
      <c r="R57" s="95">
        <v>28</v>
      </c>
      <c r="S57" s="95">
        <v>0.2</v>
      </c>
    </row>
    <row r="58" spans="1:19">
      <c r="A58" s="10" t="s">
        <v>58</v>
      </c>
      <c r="B58" s="91">
        <v>99</v>
      </c>
      <c r="C58" s="9">
        <v>211</v>
      </c>
      <c r="D58" s="6">
        <f t="shared" si="0"/>
        <v>20.888999999999999</v>
      </c>
      <c r="E58" s="6"/>
      <c r="F58" s="8">
        <v>60.97</v>
      </c>
      <c r="G58" s="8">
        <f>C58*F58/1000</f>
        <v>12.86467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</row>
    <row r="59" spans="1:19">
      <c r="A59" s="161"/>
      <c r="B59" s="162"/>
      <c r="C59" s="177"/>
      <c r="D59" s="164"/>
      <c r="E59" s="165"/>
      <c r="F59" s="165"/>
      <c r="G59" s="165"/>
      <c r="H59" s="23">
        <f>SUM(H55:H57)</f>
        <v>6.7</v>
      </c>
      <c r="I59" s="23">
        <f t="shared" ref="I59:S59" si="11">SUM(I55:I57)</f>
        <v>5.2</v>
      </c>
      <c r="J59" s="23">
        <f t="shared" si="11"/>
        <v>33.36</v>
      </c>
      <c r="K59" s="23">
        <f t="shared" si="11"/>
        <v>169.2</v>
      </c>
      <c r="L59" s="23">
        <f t="shared" si="11"/>
        <v>0.12</v>
      </c>
      <c r="M59" s="23">
        <f t="shared" si="11"/>
        <v>66.89</v>
      </c>
      <c r="N59" s="23">
        <f t="shared" si="11"/>
        <v>40</v>
      </c>
      <c r="O59" s="23">
        <f t="shared" si="11"/>
        <v>0.21</v>
      </c>
      <c r="P59" s="23">
        <f t="shared" si="11"/>
        <v>276.43</v>
      </c>
      <c r="Q59" s="23">
        <f t="shared" si="11"/>
        <v>204.64</v>
      </c>
      <c r="R59" s="23">
        <f t="shared" si="11"/>
        <v>41.93</v>
      </c>
      <c r="S59" s="23">
        <f t="shared" si="11"/>
        <v>0.2</v>
      </c>
    </row>
    <row r="60" spans="1:19">
      <c r="A60" s="56"/>
      <c r="B60" s="56"/>
      <c r="C60" s="56"/>
      <c r="D60" s="56"/>
      <c r="E60" s="56"/>
      <c r="F60" s="217" t="s">
        <v>46</v>
      </c>
      <c r="G60" s="49">
        <f>E62*E63</f>
        <v>14015.880449999995</v>
      </c>
      <c r="H60" s="153">
        <f>H26+H53+H59</f>
        <v>64.14</v>
      </c>
      <c r="I60" s="153">
        <f>I26+I53+I59</f>
        <v>37.92</v>
      </c>
      <c r="J60" s="153">
        <f>J26+J53+J59</f>
        <v>239.07</v>
      </c>
      <c r="K60" s="153">
        <f>K26+K53+K59</f>
        <v>1716.95</v>
      </c>
      <c r="L60" s="153">
        <f t="shared" ref="L60:S60" si="12">L26+L53+L59</f>
        <v>0.42799999999999999</v>
      </c>
      <c r="M60" s="153">
        <f t="shared" si="12"/>
        <v>83.72</v>
      </c>
      <c r="N60" s="153">
        <f t="shared" si="12"/>
        <v>62.1</v>
      </c>
      <c r="O60" s="153">
        <f t="shared" si="12"/>
        <v>1.42</v>
      </c>
      <c r="P60" s="153">
        <f t="shared" si="12"/>
        <v>599.82999999999993</v>
      </c>
      <c r="Q60" s="153">
        <f t="shared" si="12"/>
        <v>1019.53</v>
      </c>
      <c r="R60" s="153">
        <f t="shared" si="12"/>
        <v>217.9</v>
      </c>
      <c r="S60" s="153">
        <f t="shared" si="12"/>
        <v>9.4899999999999984</v>
      </c>
    </row>
    <row r="62" spans="1:19">
      <c r="A62" s="2" t="s">
        <v>47</v>
      </c>
      <c r="E62" s="175">
        <v>99</v>
      </c>
      <c r="F62" s="2" t="s">
        <v>48</v>
      </c>
    </row>
    <row r="63" spans="1:19" ht="15" customHeight="1">
      <c r="A63" s="2" t="s">
        <v>49</v>
      </c>
      <c r="E63" s="174">
        <f>G9+G20+G24+G28+G39+G48+G51+G55+G57</f>
        <v>141.57454999999996</v>
      </c>
      <c r="F63" s="2" t="s">
        <v>50</v>
      </c>
    </row>
    <row r="65" spans="1:9">
      <c r="A65" s="2" t="s">
        <v>262</v>
      </c>
      <c r="B65" s="3" t="s">
        <v>292</v>
      </c>
      <c r="E65" s="2" t="s">
        <v>51</v>
      </c>
      <c r="H65" s="3"/>
      <c r="I65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37.xml><?xml version="1.0" encoding="utf-8"?>
<worksheet xmlns="http://schemas.openxmlformats.org/spreadsheetml/2006/main" xmlns:r="http://schemas.openxmlformats.org/officeDocument/2006/relationships">
  <dimension ref="A1:S61"/>
  <sheetViews>
    <sheetView view="pageBreakPreview" zoomScale="87" zoomScaleNormal="110" zoomScaleSheetLayoutView="87" workbookViewId="0">
      <selection activeCell="T20" sqref="T20"/>
    </sheetView>
  </sheetViews>
  <sheetFormatPr defaultColWidth="8.85546875" defaultRowHeight="12.75"/>
  <cols>
    <col min="1" max="1" width="19.140625" style="2" bestFit="1" customWidth="1"/>
    <col min="2" max="2" width="12.85546875" style="2" customWidth="1"/>
    <col min="3" max="6" width="9.7109375" style="2" customWidth="1"/>
    <col min="7" max="7" width="12.85546875" style="2" customWidth="1"/>
    <col min="8" max="11" width="9.7109375" style="2" customWidth="1"/>
    <col min="12" max="16384" width="8.85546875" style="2"/>
  </cols>
  <sheetData>
    <row r="1" spans="1:19" ht="34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21" customHeight="1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27" customHeight="1">
      <c r="C5" s="279"/>
      <c r="D5" s="279"/>
      <c r="E5" s="279"/>
      <c r="F5" s="279"/>
      <c r="G5" s="279"/>
      <c r="H5" s="280" t="s">
        <v>80</v>
      </c>
      <c r="I5" s="280"/>
      <c r="J5" s="280"/>
      <c r="K5" s="280"/>
    </row>
    <row r="6" spans="1:19" ht="32.25" customHeight="1">
      <c r="E6" s="211" t="s">
        <v>196</v>
      </c>
    </row>
    <row r="7" spans="1:19" s="1" customFormat="1" ht="57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7" customHeight="1">
      <c r="A8" s="143" t="s">
        <v>11</v>
      </c>
      <c r="B8" s="133">
        <v>155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60.75" customHeight="1">
      <c r="A9" s="90" t="s">
        <v>220</v>
      </c>
      <c r="B9" s="98">
        <v>155</v>
      </c>
      <c r="C9" s="199"/>
      <c r="D9" s="93"/>
      <c r="E9" s="101" t="s">
        <v>221</v>
      </c>
      <c r="F9" s="94"/>
      <c r="G9" s="102">
        <f>G10+G11+G13+G14+G15+G16+G17+G19</f>
        <v>67.140209999999996</v>
      </c>
      <c r="H9" s="93">
        <v>18.239999999999998</v>
      </c>
      <c r="I9" s="102">
        <v>12.7</v>
      </c>
      <c r="J9" s="93">
        <v>21</v>
      </c>
      <c r="K9" s="102">
        <v>313</v>
      </c>
      <c r="L9" s="102">
        <v>3.7999999999999999E-2</v>
      </c>
      <c r="M9" s="102">
        <v>1.28</v>
      </c>
      <c r="N9" s="102">
        <v>22.1</v>
      </c>
      <c r="O9" s="102"/>
      <c r="P9" s="102">
        <v>64.86</v>
      </c>
      <c r="Q9" s="102">
        <v>83.85</v>
      </c>
      <c r="R9" s="102">
        <v>16.05</v>
      </c>
      <c r="S9" s="102">
        <v>0.56000000000000005</v>
      </c>
    </row>
    <row r="10" spans="1:19" s="35" customFormat="1" ht="15" customHeight="1">
      <c r="A10" s="147" t="s">
        <v>41</v>
      </c>
      <c r="B10" s="98">
        <v>155</v>
      </c>
      <c r="C10" s="200">
        <v>6</v>
      </c>
      <c r="D10" s="53">
        <f t="shared" ref="D10:D52" si="0">B10*C10/1000</f>
        <v>0.93</v>
      </c>
      <c r="E10" s="7"/>
      <c r="F10" s="53">
        <v>606.97</v>
      </c>
      <c r="G10" s="22">
        <f>C10*F10/1000</f>
        <v>3.6418200000000001</v>
      </c>
      <c r="H10" s="52"/>
      <c r="I10" s="7"/>
      <c r="J10" s="52"/>
      <c r="K10" s="7"/>
      <c r="L10" s="7"/>
      <c r="M10" s="7"/>
      <c r="N10" s="7"/>
      <c r="O10" s="7"/>
      <c r="P10" s="7"/>
      <c r="Q10" s="7"/>
      <c r="R10" s="7"/>
      <c r="S10" s="7"/>
    </row>
    <row r="11" spans="1:19" ht="15" customHeight="1">
      <c r="A11" s="147" t="s">
        <v>22</v>
      </c>
      <c r="B11" s="98">
        <v>155</v>
      </c>
      <c r="C11" s="200">
        <v>21</v>
      </c>
      <c r="D11" s="53">
        <f t="shared" si="0"/>
        <v>3.2549999999999999</v>
      </c>
      <c r="E11" s="7"/>
      <c r="F11" s="53">
        <v>50</v>
      </c>
      <c r="G11" s="22">
        <f t="shared" ref="G11:G19" si="1">C11*F11/1000</f>
        <v>1.05</v>
      </c>
      <c r="H11" s="52"/>
      <c r="I11" s="7"/>
      <c r="J11" s="52"/>
      <c r="K11" s="7"/>
      <c r="L11" s="7"/>
      <c r="M11" s="7"/>
      <c r="N11" s="7"/>
      <c r="O11" s="7"/>
      <c r="P11" s="7"/>
      <c r="Q11" s="7"/>
      <c r="R11" s="7"/>
      <c r="S11" s="7"/>
    </row>
    <row r="12" spans="1:19" ht="15" customHeight="1">
      <c r="A12" s="147" t="s">
        <v>28</v>
      </c>
      <c r="B12" s="98">
        <v>155</v>
      </c>
      <c r="C12" s="200">
        <v>36</v>
      </c>
      <c r="D12" s="53">
        <f t="shared" si="0"/>
        <v>5.58</v>
      </c>
      <c r="E12" s="7"/>
      <c r="F12" s="53">
        <v>22.4</v>
      </c>
      <c r="G12" s="22">
        <f t="shared" si="1"/>
        <v>0.80640000000000001</v>
      </c>
      <c r="H12" s="52"/>
      <c r="I12" s="7"/>
      <c r="J12" s="52"/>
      <c r="K12" s="7"/>
      <c r="L12" s="7"/>
      <c r="M12" s="7"/>
      <c r="N12" s="7"/>
      <c r="O12" s="7"/>
      <c r="P12" s="7"/>
      <c r="Q12" s="7"/>
      <c r="R12" s="7"/>
      <c r="S12" s="7"/>
    </row>
    <row r="13" spans="1:19" ht="15" customHeight="1">
      <c r="A13" s="147" t="s">
        <v>57</v>
      </c>
      <c r="B13" s="98">
        <v>155</v>
      </c>
      <c r="C13" s="200">
        <v>9</v>
      </c>
      <c r="D13" s="53">
        <f t="shared" si="0"/>
        <v>1.395</v>
      </c>
      <c r="E13" s="7"/>
      <c r="F13" s="53">
        <v>40</v>
      </c>
      <c r="G13" s="22">
        <f t="shared" si="1"/>
        <v>0.36</v>
      </c>
      <c r="H13" s="52"/>
      <c r="I13" s="7"/>
      <c r="J13" s="52"/>
      <c r="K13" s="7"/>
      <c r="L13" s="7"/>
      <c r="M13" s="7"/>
      <c r="N13" s="7"/>
      <c r="O13" s="7"/>
      <c r="P13" s="7"/>
      <c r="Q13" s="7"/>
      <c r="R13" s="7"/>
      <c r="S13" s="7"/>
    </row>
    <row r="14" spans="1:19" s="35" customFormat="1" ht="15" customHeight="1">
      <c r="A14" s="147" t="s">
        <v>66</v>
      </c>
      <c r="B14" s="98">
        <v>155</v>
      </c>
      <c r="C14" s="200">
        <v>141</v>
      </c>
      <c r="D14" s="53">
        <f t="shared" si="0"/>
        <v>21.855</v>
      </c>
      <c r="E14" s="7"/>
      <c r="F14" s="53">
        <v>390.06</v>
      </c>
      <c r="G14" s="22">
        <f t="shared" si="1"/>
        <v>54.998460000000001</v>
      </c>
      <c r="H14" s="52"/>
      <c r="I14" s="7"/>
      <c r="J14" s="52"/>
      <c r="K14" s="7"/>
      <c r="L14" s="7"/>
      <c r="M14" s="7"/>
      <c r="N14" s="7"/>
      <c r="O14" s="7"/>
      <c r="P14" s="7"/>
      <c r="Q14" s="7"/>
      <c r="R14" s="7"/>
      <c r="S14" s="7"/>
    </row>
    <row r="15" spans="1:19" s="35" customFormat="1" ht="15" customHeight="1">
      <c r="A15" s="147" t="s">
        <v>67</v>
      </c>
      <c r="B15" s="98">
        <v>155</v>
      </c>
      <c r="C15" s="200">
        <v>6</v>
      </c>
      <c r="D15" s="53">
        <f t="shared" si="0"/>
        <v>0.93</v>
      </c>
      <c r="E15" s="7"/>
      <c r="F15" s="53">
        <v>7</v>
      </c>
      <c r="G15" s="22">
        <f>C15*F15/40</f>
        <v>1.05</v>
      </c>
      <c r="H15" s="52"/>
      <c r="I15" s="7"/>
      <c r="J15" s="52"/>
      <c r="K15" s="7"/>
      <c r="L15" s="7"/>
      <c r="M15" s="7"/>
      <c r="N15" s="7"/>
      <c r="O15" s="7"/>
      <c r="P15" s="7"/>
      <c r="Q15" s="7"/>
      <c r="R15" s="7"/>
      <c r="S15" s="7"/>
    </row>
    <row r="16" spans="1:19" ht="15" customHeight="1">
      <c r="A16" s="147" t="s">
        <v>31</v>
      </c>
      <c r="B16" s="98">
        <v>155</v>
      </c>
      <c r="C16" s="200">
        <v>6</v>
      </c>
      <c r="D16" s="53">
        <f t="shared" si="0"/>
        <v>0.93</v>
      </c>
      <c r="E16" s="7"/>
      <c r="F16" s="53">
        <v>190.09</v>
      </c>
      <c r="G16" s="22">
        <f t="shared" si="1"/>
        <v>1.1405399999999999</v>
      </c>
      <c r="H16" s="52"/>
      <c r="I16" s="7"/>
      <c r="J16" s="52"/>
      <c r="K16" s="7"/>
      <c r="L16" s="7"/>
      <c r="M16" s="7"/>
      <c r="N16" s="7"/>
      <c r="O16" s="7"/>
      <c r="P16" s="7"/>
      <c r="Q16" s="7"/>
      <c r="R16" s="7"/>
      <c r="S16" s="7"/>
    </row>
    <row r="17" spans="1:19" s="35" customFormat="1" ht="15" customHeight="1">
      <c r="A17" s="147" t="s">
        <v>68</v>
      </c>
      <c r="B17" s="98">
        <v>155</v>
      </c>
      <c r="C17" s="200">
        <v>30</v>
      </c>
      <c r="D17" s="53">
        <f t="shared" si="0"/>
        <v>4.6500000000000004</v>
      </c>
      <c r="E17" s="7"/>
      <c r="F17" s="53">
        <v>102.5</v>
      </c>
      <c r="G17" s="22">
        <f t="shared" si="1"/>
        <v>3.0750000000000002</v>
      </c>
      <c r="H17" s="52"/>
      <c r="I17" s="7"/>
      <c r="J17" s="52"/>
      <c r="K17" s="7"/>
      <c r="L17" s="7"/>
      <c r="M17" s="7"/>
      <c r="N17" s="7"/>
      <c r="O17" s="7"/>
      <c r="P17" s="7"/>
      <c r="Q17" s="7"/>
      <c r="R17" s="7"/>
      <c r="S17" s="7"/>
    </row>
    <row r="18" spans="1:19" s="35" customFormat="1" ht="33.75" customHeight="1">
      <c r="A18" s="147" t="s">
        <v>25</v>
      </c>
      <c r="B18" s="98">
        <v>155</v>
      </c>
      <c r="C18" s="200">
        <v>6</v>
      </c>
      <c r="D18" s="53">
        <f t="shared" si="0"/>
        <v>0.93</v>
      </c>
      <c r="E18" s="7"/>
      <c r="F18" s="53">
        <v>117</v>
      </c>
      <c r="G18" s="22">
        <f t="shared" si="1"/>
        <v>0.70199999999999996</v>
      </c>
      <c r="H18" s="52"/>
      <c r="I18" s="7"/>
      <c r="J18" s="52"/>
      <c r="K18" s="7"/>
      <c r="L18" s="7"/>
      <c r="M18" s="7"/>
      <c r="N18" s="7"/>
      <c r="O18" s="7"/>
      <c r="P18" s="7"/>
      <c r="Q18" s="7"/>
      <c r="R18" s="7"/>
      <c r="S18" s="7"/>
    </row>
    <row r="19" spans="1:19" s="103" customFormat="1">
      <c r="A19" s="85" t="s">
        <v>58</v>
      </c>
      <c r="B19" s="98">
        <v>155</v>
      </c>
      <c r="C19" s="198">
        <v>27</v>
      </c>
      <c r="D19" s="88">
        <f t="shared" si="0"/>
        <v>4.1849999999999996</v>
      </c>
      <c r="E19" s="6"/>
      <c r="F19" s="88">
        <v>67.569999999999993</v>
      </c>
      <c r="G19" s="22">
        <f t="shared" si="1"/>
        <v>1.82439</v>
      </c>
      <c r="H19" s="4"/>
      <c r="I19" s="6"/>
      <c r="J19" s="4"/>
      <c r="K19" s="6"/>
      <c r="L19" s="6"/>
      <c r="M19" s="6"/>
      <c r="N19" s="6"/>
      <c r="O19" s="6"/>
      <c r="P19" s="6"/>
      <c r="Q19" s="6"/>
      <c r="R19" s="6"/>
      <c r="S19" s="6"/>
    </row>
    <row r="20" spans="1:19" s="103" customFormat="1" ht="38.25">
      <c r="A20" s="90" t="s">
        <v>94</v>
      </c>
      <c r="B20" s="98">
        <v>155</v>
      </c>
      <c r="C20" s="202"/>
      <c r="D20" s="93"/>
      <c r="E20" s="101">
        <v>200</v>
      </c>
      <c r="F20" s="93"/>
      <c r="G20" s="102">
        <f>G21+G22+G23</f>
        <v>8.6469999999999985</v>
      </c>
      <c r="H20" s="102">
        <v>3.6</v>
      </c>
      <c r="I20" s="102">
        <v>2.67</v>
      </c>
      <c r="J20" s="102">
        <v>28.27</v>
      </c>
      <c r="K20" s="102">
        <v>155.19999999999999</v>
      </c>
      <c r="L20" s="102">
        <v>0.03</v>
      </c>
      <c r="M20" s="102">
        <v>1.47</v>
      </c>
      <c r="N20" s="102"/>
      <c r="O20" s="102"/>
      <c r="P20" s="102">
        <v>158.66999999999999</v>
      </c>
      <c r="Q20" s="102">
        <v>132</v>
      </c>
      <c r="R20" s="102">
        <v>29.33</v>
      </c>
      <c r="S20" s="102">
        <v>2.4</v>
      </c>
    </row>
    <row r="21" spans="1:19" s="35" customFormat="1" ht="15" customHeight="1">
      <c r="A21" s="147" t="s">
        <v>99</v>
      </c>
      <c r="B21" s="98">
        <v>155</v>
      </c>
      <c r="C21" s="200">
        <v>5</v>
      </c>
      <c r="D21" s="53">
        <f t="shared" si="0"/>
        <v>0.77500000000000002</v>
      </c>
      <c r="E21" s="7"/>
      <c r="F21" s="53">
        <v>178</v>
      </c>
      <c r="G21" s="22">
        <f>C21*F21/1000</f>
        <v>0.89</v>
      </c>
      <c r="H21" s="53"/>
      <c r="I21" s="22"/>
      <c r="J21" s="53"/>
      <c r="K21" s="22"/>
      <c r="L21" s="22"/>
      <c r="M21" s="22"/>
      <c r="N21" s="22"/>
      <c r="O21" s="22"/>
      <c r="P21" s="22"/>
      <c r="Q21" s="22"/>
      <c r="R21" s="22"/>
      <c r="S21" s="22"/>
    </row>
    <row r="22" spans="1:19" ht="15" customHeight="1">
      <c r="A22" s="147" t="s">
        <v>58</v>
      </c>
      <c r="B22" s="98">
        <v>155</v>
      </c>
      <c r="C22" s="200">
        <v>100</v>
      </c>
      <c r="D22" s="53">
        <f t="shared" si="0"/>
        <v>15.5</v>
      </c>
      <c r="E22" s="7"/>
      <c r="F22" s="53">
        <v>67.569999999999993</v>
      </c>
      <c r="G22" s="22">
        <f t="shared" ref="G22:G23" si="2">C22*F22/1000</f>
        <v>6.7569999999999988</v>
      </c>
      <c r="H22" s="53"/>
      <c r="I22" s="22"/>
      <c r="J22" s="53"/>
      <c r="K22" s="22"/>
      <c r="L22" s="22"/>
      <c r="M22" s="22"/>
      <c r="N22" s="22"/>
      <c r="O22" s="22"/>
      <c r="P22" s="22"/>
      <c r="Q22" s="22"/>
      <c r="R22" s="22"/>
      <c r="S22" s="22"/>
    </row>
    <row r="23" spans="1:19" s="103" customFormat="1" ht="15" customHeight="1">
      <c r="A23" s="85" t="s">
        <v>22</v>
      </c>
      <c r="B23" s="98">
        <v>155</v>
      </c>
      <c r="C23" s="198">
        <v>20</v>
      </c>
      <c r="D23" s="88">
        <f t="shared" si="0"/>
        <v>3.1</v>
      </c>
      <c r="E23" s="6"/>
      <c r="F23" s="88">
        <v>50</v>
      </c>
      <c r="G23" s="22">
        <f t="shared" si="2"/>
        <v>1</v>
      </c>
      <c r="H23" s="88"/>
      <c r="I23" s="8"/>
      <c r="J23" s="88"/>
      <c r="K23" s="8"/>
      <c r="L23" s="8"/>
      <c r="M23" s="8"/>
      <c r="N23" s="8"/>
      <c r="O23" s="8"/>
      <c r="P23" s="8"/>
      <c r="Q23" s="8"/>
      <c r="R23" s="8"/>
      <c r="S23" s="8"/>
    </row>
    <row r="24" spans="1:19" s="103" customFormat="1" ht="15" customHeight="1">
      <c r="A24" s="97" t="s">
        <v>143</v>
      </c>
      <c r="B24" s="98">
        <v>155</v>
      </c>
      <c r="C24" s="108"/>
      <c r="D24" s="93"/>
      <c r="E24" s="101">
        <v>120</v>
      </c>
      <c r="F24" s="93"/>
      <c r="G24" s="102">
        <f>G25</f>
        <v>4.92</v>
      </c>
      <c r="H24" s="101">
        <v>12.18</v>
      </c>
      <c r="I24" s="101">
        <v>3.17</v>
      </c>
      <c r="J24" s="101">
        <v>28.5</v>
      </c>
      <c r="K24" s="102">
        <v>336</v>
      </c>
      <c r="L24" s="102">
        <v>0.05</v>
      </c>
      <c r="M24" s="102"/>
      <c r="N24" s="102"/>
      <c r="O24" s="102">
        <v>0.65</v>
      </c>
      <c r="P24" s="102">
        <v>11.5</v>
      </c>
      <c r="Q24" s="102">
        <v>43.5</v>
      </c>
      <c r="R24" s="102">
        <v>16.5</v>
      </c>
      <c r="S24" s="102">
        <v>0.55000000000000004</v>
      </c>
    </row>
    <row r="25" spans="1:19" ht="15" customHeight="1">
      <c r="A25" s="10" t="s">
        <v>143</v>
      </c>
      <c r="B25" s="98">
        <v>155</v>
      </c>
      <c r="C25" s="9">
        <v>120</v>
      </c>
      <c r="D25" s="88">
        <f t="shared" si="0"/>
        <v>18.600000000000001</v>
      </c>
      <c r="E25" s="6"/>
      <c r="F25" s="88">
        <v>41</v>
      </c>
      <c r="G25" s="22">
        <f t="shared" ref="G25" si="3">C25*F25/1000</f>
        <v>4.92</v>
      </c>
      <c r="H25" s="88"/>
      <c r="I25" s="8"/>
      <c r="J25" s="88"/>
      <c r="K25" s="8"/>
      <c r="L25" s="8"/>
      <c r="M25" s="8"/>
      <c r="N25" s="8"/>
      <c r="O25" s="8"/>
      <c r="P25" s="8"/>
      <c r="Q25" s="8"/>
      <c r="R25" s="8"/>
      <c r="S25" s="8"/>
    </row>
    <row r="26" spans="1:19" s="103" customFormat="1" ht="23.25" customHeight="1">
      <c r="A26" s="161"/>
      <c r="B26" s="162"/>
      <c r="C26" s="177"/>
      <c r="D26" s="164"/>
      <c r="E26" s="165"/>
      <c r="F26" s="186"/>
      <c r="G26" s="165"/>
      <c r="H26" s="23">
        <f>SUM(H9:H25)</f>
        <v>34.019999999999996</v>
      </c>
      <c r="I26" s="23">
        <f>SUM(I9:I25)</f>
        <v>18.54</v>
      </c>
      <c r="J26" s="23">
        <f>SUM(J9:J25)</f>
        <v>77.77</v>
      </c>
      <c r="K26" s="23">
        <f>SUM(K9:K25)</f>
        <v>804.2</v>
      </c>
      <c r="L26" s="23">
        <f t="shared" ref="L26:S26" si="4">SUM(L9:L25)</f>
        <v>0.11800000000000001</v>
      </c>
      <c r="M26" s="23">
        <f t="shared" si="4"/>
        <v>2.75</v>
      </c>
      <c r="N26" s="23">
        <f t="shared" si="4"/>
        <v>22.1</v>
      </c>
      <c r="O26" s="23">
        <f t="shared" si="4"/>
        <v>0.65</v>
      </c>
      <c r="P26" s="23">
        <f t="shared" si="4"/>
        <v>235.02999999999997</v>
      </c>
      <c r="Q26" s="23">
        <f t="shared" si="4"/>
        <v>259.35000000000002</v>
      </c>
      <c r="R26" s="23">
        <f t="shared" si="4"/>
        <v>61.879999999999995</v>
      </c>
      <c r="S26" s="23">
        <f t="shared" si="4"/>
        <v>3.51</v>
      </c>
    </row>
    <row r="27" spans="1:19" ht="26.25" customHeight="1">
      <c r="A27" s="132" t="s">
        <v>12</v>
      </c>
      <c r="B27" s="133">
        <v>155</v>
      </c>
      <c r="C27" s="134"/>
      <c r="D27" s="156"/>
      <c r="E27" s="134"/>
      <c r="F27" s="156"/>
      <c r="G27" s="134"/>
      <c r="H27" s="134"/>
      <c r="I27" s="134"/>
      <c r="J27" s="134"/>
      <c r="K27" s="135"/>
      <c r="L27" s="135"/>
      <c r="M27" s="135"/>
      <c r="N27" s="135"/>
      <c r="O27" s="135"/>
      <c r="P27" s="135"/>
      <c r="Q27" s="135"/>
      <c r="R27" s="135"/>
      <c r="S27" s="135"/>
    </row>
    <row r="28" spans="1:19" s="103" customFormat="1" ht="58.5" customHeight="1">
      <c r="A28" s="90" t="s">
        <v>251</v>
      </c>
      <c r="B28" s="98">
        <v>155</v>
      </c>
      <c r="C28" s="199"/>
      <c r="D28" s="94"/>
      <c r="E28" s="101" t="s">
        <v>62</v>
      </c>
      <c r="F28" s="93"/>
      <c r="G28" s="102">
        <f>SUM(G29:G36)</f>
        <v>11.860749999999999</v>
      </c>
      <c r="H28" s="94">
        <v>2.16</v>
      </c>
      <c r="I28" s="101">
        <v>5.97</v>
      </c>
      <c r="J28" s="94">
        <v>5.61</v>
      </c>
      <c r="K28" s="101">
        <v>101.37</v>
      </c>
      <c r="L28" s="101">
        <v>7.0000000000000007E-2</v>
      </c>
      <c r="M28" s="101">
        <v>12</v>
      </c>
      <c r="N28" s="101"/>
      <c r="O28" s="101"/>
      <c r="P28" s="101">
        <v>59.1</v>
      </c>
      <c r="Q28" s="101">
        <v>267</v>
      </c>
      <c r="R28" s="101">
        <v>31.8</v>
      </c>
      <c r="S28" s="101">
        <v>0.93</v>
      </c>
    </row>
    <row r="29" spans="1:19" s="35" customFormat="1" ht="15" customHeight="1">
      <c r="A29" s="147" t="s">
        <v>26</v>
      </c>
      <c r="B29" s="98">
        <v>155</v>
      </c>
      <c r="C29" s="200">
        <v>38</v>
      </c>
      <c r="D29" s="52">
        <f t="shared" si="0"/>
        <v>5.89</v>
      </c>
      <c r="E29" s="7"/>
      <c r="F29" s="53">
        <v>18.3</v>
      </c>
      <c r="G29" s="22">
        <f>C29*F29/1000</f>
        <v>0.69540000000000002</v>
      </c>
      <c r="H29" s="52"/>
      <c r="I29" s="7"/>
      <c r="J29" s="52"/>
      <c r="K29" s="7"/>
      <c r="L29" s="7"/>
      <c r="M29" s="7"/>
      <c r="N29" s="7"/>
      <c r="O29" s="7"/>
      <c r="P29" s="7"/>
      <c r="Q29" s="7"/>
      <c r="R29" s="7"/>
      <c r="S29" s="7"/>
    </row>
    <row r="30" spans="1:19" ht="15" customHeight="1">
      <c r="A30" s="147" t="s">
        <v>27</v>
      </c>
      <c r="B30" s="98">
        <v>155</v>
      </c>
      <c r="C30" s="200">
        <v>33</v>
      </c>
      <c r="D30" s="52">
        <f t="shared" si="0"/>
        <v>5.1150000000000002</v>
      </c>
      <c r="E30" s="7"/>
      <c r="F30" s="53">
        <v>16.899999999999999</v>
      </c>
      <c r="G30" s="22">
        <f t="shared" ref="G30:G38" si="5">C30*F30/1000</f>
        <v>0.55769999999999997</v>
      </c>
      <c r="H30" s="52"/>
      <c r="I30" s="7"/>
      <c r="J30" s="52"/>
      <c r="K30" s="7"/>
      <c r="L30" s="7"/>
      <c r="M30" s="7"/>
      <c r="N30" s="7"/>
      <c r="O30" s="7"/>
      <c r="P30" s="7"/>
      <c r="Q30" s="7"/>
      <c r="R30" s="7"/>
      <c r="S30" s="7"/>
    </row>
    <row r="31" spans="1:19" ht="15" customHeight="1">
      <c r="A31" s="147" t="s">
        <v>36</v>
      </c>
      <c r="B31" s="98">
        <v>155</v>
      </c>
      <c r="C31" s="200">
        <v>12</v>
      </c>
      <c r="D31" s="52">
        <f t="shared" si="0"/>
        <v>1.86</v>
      </c>
      <c r="E31" s="7"/>
      <c r="F31" s="53">
        <v>24</v>
      </c>
      <c r="G31" s="22">
        <f t="shared" si="5"/>
        <v>0.28799999999999998</v>
      </c>
      <c r="H31" s="52"/>
      <c r="I31" s="7"/>
      <c r="J31" s="52"/>
      <c r="K31" s="7"/>
      <c r="L31" s="7"/>
      <c r="M31" s="7"/>
      <c r="N31" s="7"/>
      <c r="O31" s="7"/>
      <c r="P31" s="7"/>
      <c r="Q31" s="7"/>
      <c r="R31" s="7"/>
      <c r="S31" s="7"/>
    </row>
    <row r="32" spans="1:19" ht="15" customHeight="1">
      <c r="A32" s="147" t="s">
        <v>133</v>
      </c>
      <c r="B32" s="98">
        <v>155</v>
      </c>
      <c r="C32" s="200">
        <v>46</v>
      </c>
      <c r="D32" s="52">
        <f t="shared" si="0"/>
        <v>7.13</v>
      </c>
      <c r="E32" s="7"/>
      <c r="F32" s="53">
        <v>193</v>
      </c>
      <c r="G32" s="22">
        <f t="shared" si="5"/>
        <v>8.8780000000000001</v>
      </c>
      <c r="H32" s="52"/>
      <c r="I32" s="7"/>
      <c r="J32" s="52"/>
      <c r="K32" s="7"/>
      <c r="L32" s="7"/>
      <c r="M32" s="7"/>
      <c r="N32" s="7"/>
      <c r="O32" s="7"/>
      <c r="P32" s="7"/>
      <c r="Q32" s="7"/>
      <c r="R32" s="7"/>
      <c r="S32" s="7"/>
    </row>
    <row r="33" spans="1:19" s="35" customFormat="1" ht="15" customHeight="1">
      <c r="A33" s="147" t="s">
        <v>28</v>
      </c>
      <c r="B33" s="98">
        <v>155</v>
      </c>
      <c r="C33" s="200">
        <v>13</v>
      </c>
      <c r="D33" s="52">
        <f t="shared" si="0"/>
        <v>2.0150000000000001</v>
      </c>
      <c r="E33" s="7"/>
      <c r="F33" s="53">
        <v>22.4</v>
      </c>
      <c r="G33" s="22">
        <f t="shared" si="5"/>
        <v>0.29120000000000001</v>
      </c>
      <c r="H33" s="52"/>
      <c r="I33" s="7"/>
      <c r="J33" s="52"/>
      <c r="K33" s="7"/>
      <c r="L33" s="7"/>
      <c r="M33" s="7"/>
      <c r="N33" s="7"/>
      <c r="O33" s="7"/>
      <c r="P33" s="7"/>
      <c r="Q33" s="7"/>
      <c r="R33" s="7"/>
      <c r="S33" s="7"/>
    </row>
    <row r="34" spans="1:19" ht="15" customHeight="1">
      <c r="A34" s="147" t="s">
        <v>71</v>
      </c>
      <c r="B34" s="98">
        <v>155</v>
      </c>
      <c r="C34" s="200">
        <v>5</v>
      </c>
      <c r="D34" s="52">
        <f t="shared" si="0"/>
        <v>0.77500000000000002</v>
      </c>
      <c r="E34" s="7"/>
      <c r="F34" s="53">
        <v>190.09</v>
      </c>
      <c r="G34" s="22">
        <f t="shared" si="5"/>
        <v>0.95045000000000002</v>
      </c>
      <c r="H34" s="52"/>
      <c r="I34" s="7"/>
      <c r="J34" s="52"/>
      <c r="K34" s="7"/>
      <c r="L34" s="7"/>
      <c r="M34" s="7"/>
      <c r="N34" s="7"/>
      <c r="O34" s="7"/>
      <c r="P34" s="7"/>
      <c r="Q34" s="7"/>
      <c r="R34" s="7"/>
      <c r="S34" s="7"/>
    </row>
    <row r="35" spans="1:19" ht="15" customHeight="1">
      <c r="A35" s="147" t="s">
        <v>101</v>
      </c>
      <c r="B35" s="98">
        <v>155</v>
      </c>
      <c r="C35" s="200">
        <v>5</v>
      </c>
      <c r="D35" s="52">
        <f t="shared" si="0"/>
        <v>0.77500000000000002</v>
      </c>
      <c r="E35" s="7"/>
      <c r="F35" s="53">
        <v>40</v>
      </c>
      <c r="G35" s="22">
        <f t="shared" si="5"/>
        <v>0.2</v>
      </c>
      <c r="H35" s="52"/>
      <c r="I35" s="7"/>
      <c r="J35" s="52"/>
      <c r="K35" s="7"/>
      <c r="L35" s="7"/>
      <c r="M35" s="7"/>
      <c r="N35" s="7"/>
      <c r="O35" s="7"/>
      <c r="P35" s="7"/>
      <c r="Q35" s="7"/>
      <c r="R35" s="7"/>
      <c r="S35" s="7"/>
    </row>
    <row r="36" spans="1:19" s="103" customFormat="1" ht="15" customHeight="1">
      <c r="A36" s="147" t="s">
        <v>166</v>
      </c>
      <c r="B36" s="98">
        <v>155</v>
      </c>
      <c r="C36" s="200">
        <v>2</v>
      </c>
      <c r="D36" s="52">
        <f t="shared" si="0"/>
        <v>0.31</v>
      </c>
      <c r="E36" s="7"/>
      <c r="F36" s="53"/>
      <c r="G36" s="22">
        <f t="shared" si="5"/>
        <v>0</v>
      </c>
      <c r="H36" s="52"/>
      <c r="I36" s="7"/>
      <c r="J36" s="52"/>
      <c r="K36" s="7"/>
      <c r="L36" s="7"/>
      <c r="M36" s="7"/>
      <c r="N36" s="7"/>
      <c r="O36" s="7"/>
      <c r="P36" s="7"/>
      <c r="Q36" s="7"/>
      <c r="R36" s="7"/>
      <c r="S36" s="7"/>
    </row>
    <row r="37" spans="1:19" s="35" customFormat="1" ht="15" customHeight="1">
      <c r="A37" s="147" t="s">
        <v>19</v>
      </c>
      <c r="B37" s="98">
        <v>155</v>
      </c>
      <c r="C37" s="200">
        <v>3</v>
      </c>
      <c r="D37" s="52">
        <f t="shared" si="0"/>
        <v>0.46500000000000002</v>
      </c>
      <c r="E37" s="7"/>
      <c r="F37" s="53">
        <v>14</v>
      </c>
      <c r="G37" s="22">
        <f t="shared" si="5"/>
        <v>4.2000000000000003E-2</v>
      </c>
      <c r="H37" s="52"/>
      <c r="I37" s="7"/>
      <c r="J37" s="52"/>
      <c r="K37" s="7"/>
      <c r="L37" s="7"/>
      <c r="M37" s="7"/>
      <c r="N37" s="7"/>
      <c r="O37" s="7"/>
      <c r="P37" s="7"/>
      <c r="Q37" s="7"/>
      <c r="R37" s="7"/>
      <c r="S37" s="7"/>
    </row>
    <row r="38" spans="1:19" ht="31.5" customHeight="1">
      <c r="A38" s="85" t="s">
        <v>25</v>
      </c>
      <c r="B38" s="98">
        <v>155</v>
      </c>
      <c r="C38" s="198">
        <v>5</v>
      </c>
      <c r="D38" s="4">
        <f t="shared" si="0"/>
        <v>0.77500000000000002</v>
      </c>
      <c r="E38" s="6"/>
      <c r="F38" s="88">
        <v>117</v>
      </c>
      <c r="G38" s="22">
        <f t="shared" si="5"/>
        <v>0.58499999999999996</v>
      </c>
      <c r="H38" s="4"/>
      <c r="I38" s="6"/>
      <c r="J38" s="4"/>
      <c r="K38" s="6"/>
      <c r="L38" s="6"/>
      <c r="M38" s="6"/>
      <c r="N38" s="6"/>
      <c r="O38" s="6"/>
      <c r="P38" s="6"/>
      <c r="Q38" s="6"/>
      <c r="R38" s="6"/>
      <c r="S38" s="6"/>
    </row>
    <row r="39" spans="1:19" s="103" customFormat="1" ht="28.5" customHeight="1">
      <c r="A39" s="97" t="s">
        <v>131</v>
      </c>
      <c r="B39" s="98">
        <v>155</v>
      </c>
      <c r="C39" s="108"/>
      <c r="D39" s="94"/>
      <c r="E39" s="101" t="s">
        <v>222</v>
      </c>
      <c r="F39" s="93"/>
      <c r="G39" s="102">
        <f>SUM(G40:G47)</f>
        <v>59.907999999999987</v>
      </c>
      <c r="H39" s="93">
        <v>11.8</v>
      </c>
      <c r="I39" s="102">
        <v>5.7</v>
      </c>
      <c r="J39" s="93">
        <v>58.2</v>
      </c>
      <c r="K39" s="102">
        <v>437</v>
      </c>
      <c r="L39" s="102">
        <v>0.06</v>
      </c>
      <c r="M39" s="102">
        <v>1.28</v>
      </c>
      <c r="N39" s="102"/>
      <c r="O39" s="102"/>
      <c r="P39" s="102">
        <v>14.23</v>
      </c>
      <c r="Q39" s="102">
        <v>200.14</v>
      </c>
      <c r="R39" s="102">
        <v>39.29</v>
      </c>
      <c r="S39" s="102">
        <v>2.65</v>
      </c>
    </row>
    <row r="40" spans="1:19" s="35" customFormat="1" ht="15" customHeight="1">
      <c r="A40" s="11" t="s">
        <v>35</v>
      </c>
      <c r="B40" s="98">
        <v>155</v>
      </c>
      <c r="C40" s="12">
        <v>68</v>
      </c>
      <c r="D40" s="53">
        <f t="shared" si="0"/>
        <v>10.54</v>
      </c>
      <c r="E40" s="7"/>
      <c r="F40" s="53">
        <v>86</v>
      </c>
      <c r="G40" s="22">
        <f>C40*F40/1000</f>
        <v>5.8479999999999999</v>
      </c>
      <c r="H40" s="52"/>
      <c r="I40" s="7"/>
      <c r="J40" s="52"/>
      <c r="K40" s="7"/>
      <c r="L40" s="7"/>
      <c r="M40" s="7"/>
      <c r="N40" s="7"/>
      <c r="O40" s="7"/>
      <c r="P40" s="7"/>
      <c r="Q40" s="7"/>
      <c r="R40" s="7"/>
      <c r="S40" s="7"/>
    </row>
    <row r="41" spans="1:19" ht="15" customHeight="1">
      <c r="A41" s="11" t="s">
        <v>29</v>
      </c>
      <c r="B41" s="98">
        <v>155</v>
      </c>
      <c r="C41" s="12">
        <v>140</v>
      </c>
      <c r="D41" s="53">
        <f t="shared" si="0"/>
        <v>21.7</v>
      </c>
      <c r="E41" s="7"/>
      <c r="F41" s="53">
        <v>370</v>
      </c>
      <c r="G41" s="22">
        <f t="shared" ref="G41:G47" si="6">C41*F41/1000</f>
        <v>51.8</v>
      </c>
      <c r="H41" s="52"/>
      <c r="I41" s="7"/>
      <c r="J41" s="52"/>
      <c r="K41" s="7"/>
      <c r="L41" s="7"/>
      <c r="M41" s="7"/>
      <c r="N41" s="7"/>
      <c r="O41" s="7"/>
      <c r="P41" s="7"/>
      <c r="Q41" s="7"/>
      <c r="R41" s="7"/>
      <c r="S41" s="7"/>
    </row>
    <row r="42" spans="1:19" s="35" customFormat="1" ht="15" customHeight="1">
      <c r="A42" s="11" t="s">
        <v>36</v>
      </c>
      <c r="B42" s="98">
        <v>155</v>
      </c>
      <c r="C42" s="12">
        <v>12</v>
      </c>
      <c r="D42" s="53">
        <f t="shared" si="0"/>
        <v>1.86</v>
      </c>
      <c r="E42" s="7"/>
      <c r="F42" s="53">
        <v>24</v>
      </c>
      <c r="G42" s="22">
        <f t="shared" si="6"/>
        <v>0.28799999999999998</v>
      </c>
      <c r="H42" s="52"/>
      <c r="I42" s="7"/>
      <c r="J42" s="52"/>
      <c r="K42" s="7"/>
      <c r="L42" s="7"/>
      <c r="M42" s="7"/>
      <c r="N42" s="7"/>
      <c r="O42" s="7"/>
      <c r="P42" s="7"/>
      <c r="Q42" s="7"/>
      <c r="R42" s="7"/>
      <c r="S42" s="7"/>
    </row>
    <row r="43" spans="1:19" ht="15" customHeight="1">
      <c r="A43" s="11" t="s">
        <v>28</v>
      </c>
      <c r="B43" s="98">
        <v>155</v>
      </c>
      <c r="C43" s="12">
        <v>10</v>
      </c>
      <c r="D43" s="53">
        <f t="shared" si="0"/>
        <v>1.55</v>
      </c>
      <c r="E43" s="7"/>
      <c r="F43" s="53">
        <v>22.4</v>
      </c>
      <c r="G43" s="22">
        <f t="shared" si="6"/>
        <v>0.224</v>
      </c>
      <c r="H43" s="52"/>
      <c r="I43" s="7"/>
      <c r="J43" s="52"/>
      <c r="K43" s="7"/>
      <c r="L43" s="7"/>
      <c r="M43" s="7"/>
      <c r="N43" s="7"/>
      <c r="O43" s="7"/>
      <c r="P43" s="7"/>
      <c r="Q43" s="7"/>
      <c r="R43" s="7"/>
      <c r="S43" s="7"/>
    </row>
    <row r="44" spans="1:19" ht="30" customHeight="1">
      <c r="A44" s="11" t="s">
        <v>132</v>
      </c>
      <c r="B44" s="98">
        <v>155</v>
      </c>
      <c r="C44" s="12">
        <v>5.0000000000000001E-3</v>
      </c>
      <c r="D44" s="53">
        <f t="shared" si="0"/>
        <v>7.7499999999999997E-4</v>
      </c>
      <c r="E44" s="7"/>
      <c r="F44" s="53"/>
      <c r="G44" s="22">
        <f t="shared" si="6"/>
        <v>0</v>
      </c>
      <c r="H44" s="52"/>
      <c r="I44" s="7"/>
      <c r="J44" s="52"/>
      <c r="K44" s="7"/>
      <c r="L44" s="7"/>
      <c r="M44" s="7"/>
      <c r="N44" s="7"/>
      <c r="O44" s="7"/>
      <c r="P44" s="7"/>
      <c r="Q44" s="7"/>
      <c r="R44" s="7"/>
      <c r="S44" s="7"/>
    </row>
    <row r="45" spans="1:19" ht="15" customHeight="1">
      <c r="A45" s="11" t="s">
        <v>19</v>
      </c>
      <c r="B45" s="98">
        <v>155</v>
      </c>
      <c r="C45" s="12">
        <v>2</v>
      </c>
      <c r="D45" s="53">
        <f t="shared" si="0"/>
        <v>0.31</v>
      </c>
      <c r="E45" s="7"/>
      <c r="F45" s="53">
        <v>14</v>
      </c>
      <c r="G45" s="22">
        <f t="shared" si="6"/>
        <v>2.8000000000000001E-2</v>
      </c>
      <c r="H45" s="52"/>
      <c r="I45" s="7"/>
      <c r="J45" s="52"/>
      <c r="K45" s="7"/>
      <c r="L45" s="7"/>
      <c r="M45" s="7"/>
      <c r="N45" s="7"/>
      <c r="O45" s="7"/>
      <c r="P45" s="7"/>
      <c r="Q45" s="7"/>
      <c r="R45" s="7"/>
      <c r="S45" s="7"/>
    </row>
    <row r="46" spans="1:19" s="103" customFormat="1" ht="15" customHeight="1">
      <c r="A46" s="11" t="s">
        <v>75</v>
      </c>
      <c r="B46" s="98">
        <v>155</v>
      </c>
      <c r="C46" s="12">
        <v>10</v>
      </c>
      <c r="D46" s="53">
        <f t="shared" si="0"/>
        <v>1.55</v>
      </c>
      <c r="E46" s="7"/>
      <c r="F46" s="53">
        <v>55</v>
      </c>
      <c r="G46" s="22">
        <f t="shared" si="6"/>
        <v>0.55000000000000004</v>
      </c>
      <c r="H46" s="52"/>
      <c r="I46" s="7"/>
      <c r="J46" s="52"/>
      <c r="K46" s="7"/>
      <c r="L46" s="7"/>
      <c r="M46" s="7"/>
      <c r="N46" s="7"/>
      <c r="O46" s="7"/>
      <c r="P46" s="7"/>
      <c r="Q46" s="7"/>
      <c r="R46" s="7"/>
      <c r="S46" s="7"/>
    </row>
    <row r="47" spans="1:19" s="35" customFormat="1" ht="27.75" customHeight="1">
      <c r="A47" s="10" t="s">
        <v>25</v>
      </c>
      <c r="B47" s="98">
        <v>155</v>
      </c>
      <c r="C47" s="9">
        <v>10</v>
      </c>
      <c r="D47" s="88">
        <f t="shared" si="0"/>
        <v>1.55</v>
      </c>
      <c r="E47" s="6"/>
      <c r="F47" s="88">
        <v>117</v>
      </c>
      <c r="G47" s="22">
        <f t="shared" si="6"/>
        <v>1.17</v>
      </c>
      <c r="H47" s="4"/>
      <c r="I47" s="6"/>
      <c r="J47" s="4"/>
      <c r="K47" s="6"/>
      <c r="L47" s="6"/>
      <c r="M47" s="6"/>
      <c r="N47" s="6"/>
      <c r="O47" s="6"/>
      <c r="P47" s="6"/>
      <c r="Q47" s="6"/>
      <c r="R47" s="6"/>
      <c r="S47" s="6"/>
    </row>
    <row r="48" spans="1:19" s="103" customFormat="1" ht="33" customHeight="1">
      <c r="A48" s="90" t="s">
        <v>72</v>
      </c>
      <c r="B48" s="98">
        <v>155</v>
      </c>
      <c r="C48" s="108"/>
      <c r="D48" s="93"/>
      <c r="E48" s="101">
        <v>200</v>
      </c>
      <c r="F48" s="93"/>
      <c r="G48" s="102">
        <f>SUM(G49:G50)</f>
        <v>2.66</v>
      </c>
      <c r="H48" s="93">
        <v>1</v>
      </c>
      <c r="I48" s="102" t="s">
        <v>45</v>
      </c>
      <c r="J48" s="93">
        <v>19.8</v>
      </c>
      <c r="K48" s="102">
        <v>128.18</v>
      </c>
      <c r="L48" s="102">
        <v>0.02</v>
      </c>
      <c r="M48" s="102">
        <v>0.8</v>
      </c>
      <c r="N48" s="102"/>
      <c r="O48" s="102">
        <v>0.2</v>
      </c>
      <c r="P48" s="102">
        <v>5.84</v>
      </c>
      <c r="Q48" s="102">
        <v>46</v>
      </c>
      <c r="R48" s="102">
        <v>33</v>
      </c>
      <c r="S48" s="102">
        <v>0.96</v>
      </c>
    </row>
    <row r="49" spans="1:19" s="103" customFormat="1" ht="15" customHeight="1">
      <c r="A49" s="147" t="s">
        <v>235</v>
      </c>
      <c r="B49" s="98">
        <v>155</v>
      </c>
      <c r="C49" s="12">
        <v>20</v>
      </c>
      <c r="D49" s="53">
        <f t="shared" ref="D49" si="7">B49*C49/1000</f>
        <v>3.1</v>
      </c>
      <c r="E49" s="7"/>
      <c r="F49" s="53">
        <v>83</v>
      </c>
      <c r="G49" s="22">
        <f>C49*F49/1000</f>
        <v>1.66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19" s="103" customFormat="1" ht="15" customHeight="1">
      <c r="A50" s="85" t="s">
        <v>22</v>
      </c>
      <c r="B50" s="98">
        <v>155</v>
      </c>
      <c r="C50" s="9">
        <v>20</v>
      </c>
      <c r="D50" s="88">
        <f t="shared" si="0"/>
        <v>3.1</v>
      </c>
      <c r="E50" s="6"/>
      <c r="F50" s="88">
        <v>50</v>
      </c>
      <c r="G50" s="8">
        <f>C50*F50/1000</f>
        <v>1</v>
      </c>
      <c r="H50" s="4"/>
      <c r="I50" s="6"/>
      <c r="J50" s="4"/>
      <c r="K50" s="6"/>
      <c r="L50" s="6"/>
      <c r="M50" s="6"/>
      <c r="N50" s="6"/>
      <c r="O50" s="6"/>
      <c r="P50" s="6"/>
      <c r="Q50" s="6"/>
      <c r="R50" s="6"/>
      <c r="S50" s="6"/>
    </row>
    <row r="51" spans="1:19" s="103" customFormat="1" ht="15" customHeight="1">
      <c r="A51" s="104" t="s">
        <v>44</v>
      </c>
      <c r="B51" s="98">
        <v>155</v>
      </c>
      <c r="C51" s="220"/>
      <c r="D51" s="188"/>
      <c r="E51" s="106">
        <v>72</v>
      </c>
      <c r="F51" s="107"/>
      <c r="G51" s="107">
        <f>SUM(G52)</f>
        <v>2.952</v>
      </c>
      <c r="H51" s="39">
        <v>8.4600000000000009</v>
      </c>
      <c r="I51" s="39">
        <v>2.5099999999999998</v>
      </c>
      <c r="J51" s="39">
        <v>44.33</v>
      </c>
      <c r="K51" s="39">
        <v>186</v>
      </c>
      <c r="L51" s="34">
        <v>7.0000000000000007E-2</v>
      </c>
      <c r="M51" s="34"/>
      <c r="N51" s="34"/>
      <c r="O51" s="34">
        <v>0.54</v>
      </c>
      <c r="P51" s="34">
        <v>13.8</v>
      </c>
      <c r="Q51" s="34">
        <v>63.6</v>
      </c>
      <c r="R51" s="34">
        <v>15</v>
      </c>
      <c r="S51" s="34">
        <v>1.86</v>
      </c>
    </row>
    <row r="52" spans="1:19" s="123" customFormat="1" ht="15" customHeight="1">
      <c r="A52" s="10" t="s">
        <v>44</v>
      </c>
      <c r="B52" s="98">
        <v>155</v>
      </c>
      <c r="C52" s="9">
        <v>72</v>
      </c>
      <c r="D52" s="88">
        <f t="shared" si="0"/>
        <v>11.16</v>
      </c>
      <c r="E52" s="6"/>
      <c r="F52" s="8">
        <v>41</v>
      </c>
      <c r="G52" s="8">
        <f>C52*F52/1000</f>
        <v>2.952</v>
      </c>
      <c r="H52" s="4"/>
      <c r="I52" s="6"/>
      <c r="J52" s="4"/>
      <c r="K52" s="6"/>
      <c r="L52" s="6"/>
      <c r="M52" s="6"/>
      <c r="N52" s="6"/>
      <c r="O52" s="6"/>
      <c r="P52" s="6"/>
      <c r="Q52" s="6"/>
      <c r="R52" s="6"/>
      <c r="S52" s="6"/>
    </row>
    <row r="53" spans="1:19" s="103" customFormat="1" ht="15" customHeight="1">
      <c r="A53" s="97" t="s">
        <v>74</v>
      </c>
      <c r="B53" s="98">
        <v>155</v>
      </c>
      <c r="C53" s="170"/>
      <c r="D53" s="93"/>
      <c r="E53" s="101">
        <v>200</v>
      </c>
      <c r="F53" s="93"/>
      <c r="G53" s="102">
        <f>G54</f>
        <v>17.78</v>
      </c>
      <c r="H53" s="93">
        <v>0.9</v>
      </c>
      <c r="I53" s="102">
        <v>0.2</v>
      </c>
      <c r="J53" s="93">
        <v>17.36</v>
      </c>
      <c r="K53" s="102">
        <v>108</v>
      </c>
      <c r="L53" s="95">
        <v>0.03</v>
      </c>
      <c r="M53" s="95">
        <v>45</v>
      </c>
      <c r="N53" s="95"/>
      <c r="O53" s="95">
        <v>0.03</v>
      </c>
      <c r="P53" s="95">
        <v>25.71</v>
      </c>
      <c r="Q53" s="95">
        <v>17.14</v>
      </c>
      <c r="R53" s="95">
        <v>9.64</v>
      </c>
      <c r="S53" s="95">
        <v>0.21</v>
      </c>
    </row>
    <row r="54" spans="1:19" ht="15" customHeight="1">
      <c r="A54" s="10" t="s">
        <v>74</v>
      </c>
      <c r="B54" s="98">
        <v>155</v>
      </c>
      <c r="C54" s="9">
        <v>200</v>
      </c>
      <c r="D54" s="88">
        <f t="shared" ref="D54" si="8">B54*C54/1000</f>
        <v>31</v>
      </c>
      <c r="E54" s="6"/>
      <c r="F54" s="88">
        <v>88.9</v>
      </c>
      <c r="G54" s="22">
        <f t="shared" ref="G54" si="9">C54*F54/1000</f>
        <v>17.78</v>
      </c>
      <c r="H54" s="88"/>
      <c r="I54" s="8"/>
      <c r="J54" s="88"/>
      <c r="K54" s="8"/>
      <c r="L54" s="8"/>
      <c r="M54" s="8"/>
      <c r="N54" s="8"/>
      <c r="O54" s="8"/>
      <c r="P54" s="8"/>
      <c r="Q54" s="8"/>
      <c r="R54" s="8"/>
      <c r="S54" s="8"/>
    </row>
    <row r="55" spans="1:19" s="103" customFormat="1" ht="15" customHeight="1">
      <c r="A55" s="161"/>
      <c r="B55" s="162"/>
      <c r="C55" s="177"/>
      <c r="D55" s="164"/>
      <c r="E55" s="165"/>
      <c r="F55" s="186"/>
      <c r="G55" s="165"/>
      <c r="H55" s="23">
        <f>SUM(H28:H52)</f>
        <v>23.42</v>
      </c>
      <c r="I55" s="23">
        <f>SUM(I28:I52)</f>
        <v>14.18</v>
      </c>
      <c r="J55" s="23">
        <f>SUM(J28:J52)</f>
        <v>127.94</v>
      </c>
      <c r="K55" s="23">
        <f>SUM(K28:K52)</f>
        <v>852.55</v>
      </c>
      <c r="L55" s="23">
        <f t="shared" ref="L55:S55" si="10">SUM(L28:L52)</f>
        <v>0.22</v>
      </c>
      <c r="M55" s="23">
        <f t="shared" si="10"/>
        <v>14.08</v>
      </c>
      <c r="N55" s="23">
        <f t="shared" si="10"/>
        <v>0</v>
      </c>
      <c r="O55" s="23">
        <f t="shared" si="10"/>
        <v>0.74</v>
      </c>
      <c r="P55" s="23">
        <f t="shared" si="10"/>
        <v>92.97</v>
      </c>
      <c r="Q55" s="23">
        <f t="shared" si="10"/>
        <v>576.74</v>
      </c>
      <c r="R55" s="23">
        <f t="shared" si="10"/>
        <v>119.09</v>
      </c>
      <c r="S55" s="23">
        <f t="shared" si="10"/>
        <v>6.4</v>
      </c>
    </row>
    <row r="56" spans="1:19">
      <c r="A56" s="56"/>
      <c r="B56" s="56"/>
      <c r="C56" s="56"/>
      <c r="D56" s="56"/>
      <c r="E56" s="56"/>
      <c r="F56" s="218" t="s">
        <v>46</v>
      </c>
      <c r="G56" s="49">
        <f>E58*E59</f>
        <v>24503.633799999996</v>
      </c>
      <c r="H56" s="153">
        <f>H26+H55</f>
        <v>57.44</v>
      </c>
      <c r="I56" s="153">
        <f>I26+I55</f>
        <v>32.72</v>
      </c>
      <c r="J56" s="153">
        <f>J26+J55</f>
        <v>205.70999999999998</v>
      </c>
      <c r="K56" s="153">
        <f>K26+K55</f>
        <v>1656.75</v>
      </c>
      <c r="L56" s="153">
        <f t="shared" ref="L56:S56" si="11">L26+L55</f>
        <v>0.33800000000000002</v>
      </c>
      <c r="M56" s="153">
        <f t="shared" si="11"/>
        <v>16.829999999999998</v>
      </c>
      <c r="N56" s="153">
        <f t="shared" si="11"/>
        <v>22.1</v>
      </c>
      <c r="O56" s="153">
        <f t="shared" si="11"/>
        <v>1.3900000000000001</v>
      </c>
      <c r="P56" s="153">
        <f t="shared" si="11"/>
        <v>328</v>
      </c>
      <c r="Q56" s="153">
        <f t="shared" si="11"/>
        <v>836.09</v>
      </c>
      <c r="R56" s="153">
        <f t="shared" si="11"/>
        <v>180.97</v>
      </c>
      <c r="S56" s="153">
        <f t="shared" si="11"/>
        <v>9.91</v>
      </c>
    </row>
    <row r="58" spans="1:19">
      <c r="A58" s="2" t="s">
        <v>47</v>
      </c>
      <c r="E58" s="175">
        <v>155</v>
      </c>
      <c r="F58" s="2" t="s">
        <v>48</v>
      </c>
    </row>
    <row r="59" spans="1:19" ht="15" customHeight="1">
      <c r="A59" s="2" t="s">
        <v>49</v>
      </c>
      <c r="E59" s="174">
        <f>G9+G20+G24+G28+G39+G48+G51</f>
        <v>158.08795999999998</v>
      </c>
      <c r="F59" s="2" t="s">
        <v>50</v>
      </c>
    </row>
    <row r="61" spans="1:19">
      <c r="A61" s="2" t="s">
        <v>262</v>
      </c>
      <c r="B61" s="3" t="s">
        <v>292</v>
      </c>
      <c r="E61" s="2" t="s">
        <v>51</v>
      </c>
      <c r="H61" s="3"/>
      <c r="I6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38.xml><?xml version="1.0" encoding="utf-8"?>
<worksheet xmlns="http://schemas.openxmlformats.org/spreadsheetml/2006/main" xmlns:r="http://schemas.openxmlformats.org/officeDocument/2006/relationships">
  <dimension ref="A1:S65"/>
  <sheetViews>
    <sheetView view="pageBreakPreview" topLeftCell="A3" zoomScale="91" zoomScaleNormal="110" zoomScaleSheetLayoutView="91" workbookViewId="0">
      <selection activeCell="H55" sqref="H55:S55"/>
    </sheetView>
  </sheetViews>
  <sheetFormatPr defaultColWidth="8.85546875" defaultRowHeight="12.75"/>
  <cols>
    <col min="1" max="1" width="19.140625" style="2" bestFit="1" customWidth="1"/>
    <col min="2" max="2" width="14" style="2" customWidth="1"/>
    <col min="3" max="6" width="9.7109375" style="2" customWidth="1"/>
    <col min="7" max="7" width="12.5703125" style="2" customWidth="1"/>
    <col min="8" max="11" width="9.7109375" style="2" customWidth="1"/>
    <col min="12" max="15" width="8.85546875" style="2"/>
    <col min="16" max="16" width="9.85546875" style="2" customWidth="1"/>
    <col min="17" max="16384" width="8.85546875" style="2"/>
  </cols>
  <sheetData>
    <row r="1" spans="1:19" ht="24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80" t="s">
        <v>82</v>
      </c>
      <c r="I5" s="280"/>
      <c r="J5" s="280"/>
      <c r="K5" s="280"/>
    </row>
    <row r="6" spans="1:19">
      <c r="E6" s="2" t="s">
        <v>182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96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5.5">
      <c r="A9" s="90" t="s">
        <v>178</v>
      </c>
      <c r="B9" s="98">
        <v>96</v>
      </c>
      <c r="C9" s="199"/>
      <c r="D9" s="94"/>
      <c r="E9" s="101" t="s">
        <v>157</v>
      </c>
      <c r="F9" s="94"/>
      <c r="G9" s="102">
        <f>G10+G11+G12+G13+G14</f>
        <v>16.938699999999997</v>
      </c>
      <c r="H9" s="93">
        <v>5.0999999999999996</v>
      </c>
      <c r="I9" s="102">
        <v>10.72</v>
      </c>
      <c r="J9" s="93">
        <v>25.91</v>
      </c>
      <c r="K9" s="102">
        <v>251</v>
      </c>
      <c r="L9" s="102">
        <v>0.4</v>
      </c>
      <c r="M9" s="102">
        <v>1.9</v>
      </c>
      <c r="N9" s="102">
        <v>71.599999999999994</v>
      </c>
      <c r="O9" s="102">
        <v>0.4</v>
      </c>
      <c r="P9" s="102">
        <v>92.3</v>
      </c>
      <c r="Q9" s="102">
        <v>128</v>
      </c>
      <c r="R9" s="102">
        <v>26.7</v>
      </c>
      <c r="S9" s="102">
        <v>1.3</v>
      </c>
    </row>
    <row r="10" spans="1:19" ht="15" customHeight="1">
      <c r="A10" s="147" t="s">
        <v>58</v>
      </c>
      <c r="B10" s="98">
        <v>96</v>
      </c>
      <c r="C10" s="200">
        <v>100</v>
      </c>
      <c r="D10" s="53">
        <f>B10*C10/1000</f>
        <v>9.6</v>
      </c>
      <c r="E10" s="7"/>
      <c r="F10" s="53">
        <v>67.569999999999993</v>
      </c>
      <c r="G10" s="22">
        <f>C10*F10/1000</f>
        <v>6.7569999999999988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96</v>
      </c>
      <c r="C11" s="200">
        <v>10</v>
      </c>
      <c r="D11" s="53">
        <f t="shared" ref="D11:D50" si="0">B11*C11/1000</f>
        <v>0.96</v>
      </c>
      <c r="E11" s="7"/>
      <c r="F11" s="53">
        <v>606.97</v>
      </c>
      <c r="G11" s="22">
        <f t="shared" ref="G11:G18" si="1">C11*F11/1000</f>
        <v>6.069700000000001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22</v>
      </c>
      <c r="B12" s="98">
        <v>96</v>
      </c>
      <c r="C12" s="200">
        <v>6</v>
      </c>
      <c r="D12" s="53">
        <f t="shared" si="0"/>
        <v>0.57599999999999996</v>
      </c>
      <c r="E12" s="7"/>
      <c r="F12" s="53">
        <v>50</v>
      </c>
      <c r="G12" s="22">
        <f t="shared" si="1"/>
        <v>0.3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ht="15" customHeight="1">
      <c r="A13" s="147" t="s">
        <v>35</v>
      </c>
      <c r="B13" s="98">
        <v>96</v>
      </c>
      <c r="C13" s="200">
        <v>44</v>
      </c>
      <c r="D13" s="53">
        <f t="shared" si="0"/>
        <v>4.2240000000000002</v>
      </c>
      <c r="E13" s="7"/>
      <c r="F13" s="53">
        <v>86</v>
      </c>
      <c r="G13" s="22">
        <f t="shared" si="1"/>
        <v>3.7839999999999998</v>
      </c>
      <c r="H13" s="53"/>
      <c r="I13" s="22"/>
      <c r="J13" s="53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85" t="s">
        <v>19</v>
      </c>
      <c r="B14" s="98">
        <v>96</v>
      </c>
      <c r="C14" s="198">
        <v>2</v>
      </c>
      <c r="D14" s="88">
        <f t="shared" si="0"/>
        <v>0.192</v>
      </c>
      <c r="E14" s="6"/>
      <c r="F14" s="88">
        <v>14</v>
      </c>
      <c r="G14" s="22">
        <f t="shared" si="1"/>
        <v>2.8000000000000001E-2</v>
      </c>
      <c r="H14" s="88"/>
      <c r="I14" s="8"/>
      <c r="J14" s="88"/>
      <c r="K14" s="8"/>
      <c r="L14" s="8"/>
      <c r="M14" s="8"/>
      <c r="N14" s="8"/>
      <c r="O14" s="8"/>
      <c r="P14" s="8"/>
      <c r="Q14" s="8"/>
      <c r="R14" s="8"/>
      <c r="S14" s="8"/>
    </row>
    <row r="15" spans="1:19" s="103" customFormat="1" ht="15.6" customHeight="1">
      <c r="A15" s="90" t="s">
        <v>275</v>
      </c>
      <c r="B15" s="98">
        <v>96</v>
      </c>
      <c r="C15" s="202"/>
      <c r="D15" s="93"/>
      <c r="E15" s="101">
        <v>200</v>
      </c>
      <c r="F15" s="93"/>
      <c r="G15" s="102">
        <f>G16</f>
        <v>19.309999999999999</v>
      </c>
      <c r="H15" s="93">
        <v>3.17</v>
      </c>
      <c r="I15" s="102">
        <v>2.68</v>
      </c>
      <c r="J15" s="93">
        <v>28.27</v>
      </c>
      <c r="K15" s="102">
        <v>100.8</v>
      </c>
      <c r="L15" s="102">
        <v>0.03</v>
      </c>
      <c r="M15" s="102">
        <v>1.47</v>
      </c>
      <c r="N15" s="102"/>
      <c r="O15" s="102"/>
      <c r="P15" s="102">
        <v>158.66999999999999</v>
      </c>
      <c r="Q15" s="102">
        <v>132</v>
      </c>
      <c r="R15" s="102">
        <v>29.33</v>
      </c>
      <c r="S15" s="102">
        <v>2.4</v>
      </c>
    </row>
    <row r="16" spans="1:19" ht="15" customHeight="1">
      <c r="A16" s="147" t="s">
        <v>275</v>
      </c>
      <c r="B16" s="98">
        <v>96</v>
      </c>
      <c r="C16" s="200">
        <v>200</v>
      </c>
      <c r="D16" s="53">
        <f t="shared" ref="D16" si="2">B16*C16/1000</f>
        <v>19.2</v>
      </c>
      <c r="E16" s="7"/>
      <c r="F16" s="53">
        <v>96.55</v>
      </c>
      <c r="G16" s="22">
        <f>C16*F16/1000</f>
        <v>19.309999999999999</v>
      </c>
      <c r="H16" s="53"/>
      <c r="I16" s="22"/>
      <c r="J16" s="53"/>
      <c r="K16" s="22"/>
      <c r="L16" s="22"/>
      <c r="M16" s="22"/>
      <c r="N16" s="22"/>
      <c r="O16" s="22"/>
      <c r="P16" s="22"/>
      <c r="Q16" s="22"/>
      <c r="R16" s="22"/>
      <c r="S16" s="22"/>
    </row>
    <row r="17" spans="1:19" s="103" customFormat="1" ht="15" customHeight="1">
      <c r="A17" s="97" t="s">
        <v>143</v>
      </c>
      <c r="B17" s="98">
        <v>96</v>
      </c>
      <c r="C17" s="108"/>
      <c r="D17" s="93">
        <f t="shared" si="0"/>
        <v>0</v>
      </c>
      <c r="E17" s="101">
        <v>90</v>
      </c>
      <c r="F17" s="93"/>
      <c r="G17" s="81">
        <f>G18</f>
        <v>3.69</v>
      </c>
      <c r="H17" s="101">
        <v>12.18</v>
      </c>
      <c r="I17" s="101">
        <v>3.17</v>
      </c>
      <c r="J17" s="101">
        <v>28.5</v>
      </c>
      <c r="K17" s="102">
        <v>363</v>
      </c>
      <c r="L17" s="102">
        <v>0.05</v>
      </c>
      <c r="M17" s="102"/>
      <c r="N17" s="102"/>
      <c r="O17" s="102">
        <v>0.65</v>
      </c>
      <c r="P17" s="102">
        <v>11.5</v>
      </c>
      <c r="Q17" s="102">
        <v>43.5</v>
      </c>
      <c r="R17" s="102">
        <v>16.5</v>
      </c>
      <c r="S17" s="102">
        <v>0.55000000000000004</v>
      </c>
    </row>
    <row r="18" spans="1:19" ht="15" customHeight="1">
      <c r="A18" s="10" t="s">
        <v>143</v>
      </c>
      <c r="B18" s="98">
        <v>96</v>
      </c>
      <c r="C18" s="9">
        <v>90</v>
      </c>
      <c r="D18" s="88">
        <f t="shared" si="0"/>
        <v>8.64</v>
      </c>
      <c r="E18" s="6"/>
      <c r="F18" s="88">
        <v>41</v>
      </c>
      <c r="G18" s="8">
        <f t="shared" si="1"/>
        <v>3.69</v>
      </c>
      <c r="H18" s="88"/>
      <c r="I18" s="8"/>
      <c r="J18" s="88"/>
      <c r="K18" s="8"/>
      <c r="L18" s="8"/>
      <c r="M18" s="8"/>
      <c r="N18" s="8"/>
      <c r="O18" s="8"/>
      <c r="P18" s="8"/>
      <c r="Q18" s="8"/>
      <c r="R18" s="8"/>
      <c r="S18" s="8"/>
    </row>
    <row r="19" spans="1:19" s="103" customFormat="1">
      <c r="A19" s="161"/>
      <c r="B19" s="98">
        <v>93</v>
      </c>
      <c r="C19" s="177"/>
      <c r="D19" s="164"/>
      <c r="E19" s="165"/>
      <c r="F19" s="186"/>
      <c r="G19" s="165"/>
      <c r="H19" s="23">
        <f t="shared" ref="H19:S19" si="3">SUM(H9:H18)</f>
        <v>20.45</v>
      </c>
      <c r="I19" s="23">
        <f t="shared" si="3"/>
        <v>16.57</v>
      </c>
      <c r="J19" s="23">
        <f t="shared" si="3"/>
        <v>82.68</v>
      </c>
      <c r="K19" s="23">
        <f t="shared" si="3"/>
        <v>714.8</v>
      </c>
      <c r="L19" s="23">
        <f t="shared" si="3"/>
        <v>0.48000000000000004</v>
      </c>
      <c r="M19" s="23">
        <f t="shared" si="3"/>
        <v>3.37</v>
      </c>
      <c r="N19" s="23">
        <f t="shared" si="3"/>
        <v>71.599999999999994</v>
      </c>
      <c r="O19" s="23">
        <f t="shared" si="3"/>
        <v>1.05</v>
      </c>
      <c r="P19" s="23">
        <f t="shared" si="3"/>
        <v>262.46999999999997</v>
      </c>
      <c r="Q19" s="23">
        <f t="shared" si="3"/>
        <v>303.5</v>
      </c>
      <c r="R19" s="23">
        <f t="shared" si="3"/>
        <v>72.53</v>
      </c>
      <c r="S19" s="23">
        <f t="shared" si="3"/>
        <v>4.25</v>
      </c>
    </row>
    <row r="20" spans="1:19" ht="15" customHeight="1">
      <c r="A20" s="132" t="s">
        <v>12</v>
      </c>
      <c r="B20" s="133">
        <f>B8</f>
        <v>96</v>
      </c>
      <c r="C20" s="134"/>
      <c r="D20" s="156"/>
      <c r="E20" s="134"/>
      <c r="F20" s="156"/>
      <c r="G20" s="134"/>
      <c r="H20" s="134"/>
      <c r="I20" s="134"/>
      <c r="J20" s="134"/>
      <c r="K20" s="135"/>
      <c r="L20" s="135"/>
      <c r="M20" s="135"/>
      <c r="N20" s="135"/>
      <c r="O20" s="135"/>
      <c r="P20" s="135"/>
      <c r="Q20" s="135"/>
      <c r="R20" s="135"/>
      <c r="S20" s="135"/>
    </row>
    <row r="21" spans="1:19" ht="29.25" customHeight="1">
      <c r="A21" s="90" t="s">
        <v>223</v>
      </c>
      <c r="B21" s="98">
        <v>96</v>
      </c>
      <c r="C21" s="202"/>
      <c r="D21" s="93"/>
      <c r="E21" s="101">
        <v>75</v>
      </c>
      <c r="F21" s="93"/>
      <c r="G21" s="102">
        <f>SUM(G22:G26)</f>
        <v>4.8925000000000001</v>
      </c>
      <c r="H21" s="93">
        <v>1</v>
      </c>
      <c r="I21" s="102">
        <v>2</v>
      </c>
      <c r="J21" s="93">
        <v>6.1</v>
      </c>
      <c r="K21" s="102">
        <v>46.4</v>
      </c>
      <c r="L21" s="102">
        <v>0.1</v>
      </c>
      <c r="M21" s="102">
        <v>13</v>
      </c>
      <c r="N21" s="102"/>
      <c r="O21" s="102">
        <v>2.95</v>
      </c>
      <c r="P21" s="102">
        <v>40</v>
      </c>
      <c r="Q21" s="102">
        <v>48.8</v>
      </c>
      <c r="R21" s="102">
        <v>23.4</v>
      </c>
      <c r="S21" s="102">
        <v>1.02</v>
      </c>
    </row>
    <row r="22" spans="1:19" ht="15" customHeight="1">
      <c r="A22" s="147" t="s">
        <v>27</v>
      </c>
      <c r="B22" s="98">
        <v>96</v>
      </c>
      <c r="C22" s="200">
        <v>47</v>
      </c>
      <c r="D22" s="53">
        <f t="shared" ref="D22:D26" si="4">B22*C22/1000</f>
        <v>4.5119999999999996</v>
      </c>
      <c r="E22" s="7"/>
      <c r="F22" s="53">
        <v>16.899999999999999</v>
      </c>
      <c r="G22" s="22">
        <f>C22*F22/1000</f>
        <v>0.79430000000000001</v>
      </c>
      <c r="H22" s="52"/>
      <c r="I22" s="7"/>
      <c r="J22" s="52"/>
      <c r="K22" s="7"/>
      <c r="L22" s="7"/>
      <c r="M22" s="7"/>
      <c r="N22" s="7"/>
      <c r="O22" s="7"/>
      <c r="P22" s="7"/>
      <c r="Q22" s="7"/>
      <c r="R22" s="7"/>
      <c r="S22" s="7"/>
    </row>
    <row r="23" spans="1:19" ht="15" customHeight="1">
      <c r="A23" s="147" t="s">
        <v>28</v>
      </c>
      <c r="B23" s="98">
        <v>96</v>
      </c>
      <c r="C23" s="200">
        <v>23</v>
      </c>
      <c r="D23" s="53">
        <f t="shared" si="4"/>
        <v>2.2080000000000002</v>
      </c>
      <c r="E23" s="7"/>
      <c r="F23" s="53">
        <v>22.4</v>
      </c>
      <c r="G23" s="22">
        <f t="shared" ref="G23:G26" si="5">C23*F23/1000</f>
        <v>0.51519999999999988</v>
      </c>
      <c r="H23" s="52"/>
      <c r="I23" s="7"/>
      <c r="J23" s="52"/>
      <c r="K23" s="7"/>
      <c r="L23" s="7"/>
      <c r="M23" s="7"/>
      <c r="N23" s="7"/>
      <c r="O23" s="7"/>
      <c r="P23" s="7"/>
      <c r="Q23" s="7"/>
      <c r="R23" s="7"/>
      <c r="S23" s="7"/>
    </row>
    <row r="24" spans="1:19" ht="15" customHeight="1">
      <c r="A24" s="147" t="s">
        <v>208</v>
      </c>
      <c r="B24" s="98">
        <v>96</v>
      </c>
      <c r="C24" s="200">
        <v>20</v>
      </c>
      <c r="D24" s="53">
        <f t="shared" si="4"/>
        <v>1.92</v>
      </c>
      <c r="E24" s="7"/>
      <c r="F24" s="53">
        <v>113</v>
      </c>
      <c r="G24" s="22">
        <f t="shared" si="5"/>
        <v>2.2599999999999998</v>
      </c>
      <c r="H24" s="52"/>
      <c r="I24" s="7"/>
      <c r="J24" s="52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47" t="s">
        <v>67</v>
      </c>
      <c r="B25" s="98">
        <v>96</v>
      </c>
      <c r="C25" s="200">
        <v>6</v>
      </c>
      <c r="D25" s="53">
        <f t="shared" si="4"/>
        <v>0.57599999999999996</v>
      </c>
      <c r="E25" s="7"/>
      <c r="F25" s="53">
        <v>5.7</v>
      </c>
      <c r="G25" s="22">
        <f>C25*F25/40</f>
        <v>0.85500000000000009</v>
      </c>
      <c r="H25" s="52"/>
      <c r="I25" s="7"/>
      <c r="J25" s="52"/>
      <c r="K25" s="7"/>
      <c r="L25" s="7"/>
      <c r="M25" s="7"/>
      <c r="N25" s="7"/>
      <c r="O25" s="7"/>
      <c r="P25" s="7"/>
      <c r="Q25" s="7"/>
      <c r="R25" s="7"/>
      <c r="S25" s="7"/>
    </row>
    <row r="26" spans="1:19" ht="30.75" customHeight="1">
      <c r="A26" s="147" t="s">
        <v>25</v>
      </c>
      <c r="B26" s="98">
        <v>96</v>
      </c>
      <c r="C26" s="200">
        <v>4</v>
      </c>
      <c r="D26" s="53">
        <f t="shared" si="4"/>
        <v>0.38400000000000001</v>
      </c>
      <c r="E26" s="7"/>
      <c r="F26" s="53">
        <v>117</v>
      </c>
      <c r="G26" s="22">
        <f t="shared" si="5"/>
        <v>0.46800000000000003</v>
      </c>
      <c r="H26" s="52"/>
      <c r="I26" s="7"/>
      <c r="J26" s="52"/>
      <c r="K26" s="7"/>
      <c r="L26" s="7"/>
      <c r="M26" s="7"/>
      <c r="N26" s="7"/>
      <c r="O26" s="7"/>
      <c r="P26" s="7"/>
      <c r="Q26" s="7"/>
      <c r="R26" s="7"/>
      <c r="S26" s="7"/>
    </row>
    <row r="27" spans="1:19" s="103" customFormat="1" ht="63.75">
      <c r="A27" s="90" t="s">
        <v>113</v>
      </c>
      <c r="B27" s="98">
        <v>96</v>
      </c>
      <c r="C27" s="202"/>
      <c r="D27" s="93"/>
      <c r="E27" s="101" t="s">
        <v>62</v>
      </c>
      <c r="F27" s="93"/>
      <c r="G27" s="102">
        <f>G28+G29+G30+G31+G32+G33+G34+G35+G36</f>
        <v>11.686</v>
      </c>
      <c r="H27" s="93">
        <v>2.69</v>
      </c>
      <c r="I27" s="102">
        <v>2.84</v>
      </c>
      <c r="J27" s="93">
        <v>2.75</v>
      </c>
      <c r="K27" s="102">
        <v>118</v>
      </c>
      <c r="L27" s="102">
        <v>0.1</v>
      </c>
      <c r="M27" s="102">
        <v>0.5</v>
      </c>
      <c r="N27" s="102">
        <v>23.4</v>
      </c>
      <c r="O27" s="102">
        <v>0.3</v>
      </c>
      <c r="P27" s="102">
        <v>197.3</v>
      </c>
      <c r="Q27" s="102">
        <v>166.9</v>
      </c>
      <c r="R27" s="102">
        <v>24.9</v>
      </c>
      <c r="S27" s="102">
        <v>0.5</v>
      </c>
    </row>
    <row r="28" spans="1:19" s="124" customFormat="1" ht="15" customHeight="1">
      <c r="A28" s="147" t="s">
        <v>110</v>
      </c>
      <c r="B28" s="98">
        <v>96</v>
      </c>
      <c r="C28" s="200">
        <v>13</v>
      </c>
      <c r="D28" s="53">
        <f t="shared" si="0"/>
        <v>1.248</v>
      </c>
      <c r="E28" s="7"/>
      <c r="F28" s="53">
        <v>42.5</v>
      </c>
      <c r="G28" s="22">
        <f>C28*F28/1000</f>
        <v>0.55249999999999999</v>
      </c>
      <c r="H28" s="53"/>
      <c r="I28" s="22"/>
      <c r="J28" s="53"/>
      <c r="K28" s="22"/>
      <c r="L28" s="22"/>
      <c r="M28" s="22"/>
      <c r="N28" s="22"/>
      <c r="O28" s="22"/>
      <c r="P28" s="22"/>
      <c r="Q28" s="22"/>
      <c r="R28" s="22"/>
      <c r="S28" s="22"/>
    </row>
    <row r="29" spans="1:19" s="103" customFormat="1" ht="15" customHeight="1">
      <c r="A29" s="147" t="s">
        <v>27</v>
      </c>
      <c r="B29" s="98">
        <v>96</v>
      </c>
      <c r="C29" s="200">
        <v>67</v>
      </c>
      <c r="D29" s="53">
        <f t="shared" si="0"/>
        <v>6.4320000000000004</v>
      </c>
      <c r="E29" s="7"/>
      <c r="F29" s="53">
        <v>16.899999999999999</v>
      </c>
      <c r="G29" s="22">
        <f t="shared" ref="G29:G36" si="6">C29*F29/1000</f>
        <v>1.1322999999999999</v>
      </c>
      <c r="H29" s="53"/>
      <c r="I29" s="22"/>
      <c r="J29" s="53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15" customHeight="1">
      <c r="A30" s="147" t="s">
        <v>36</v>
      </c>
      <c r="B30" s="98">
        <v>96</v>
      </c>
      <c r="C30" s="200">
        <v>12</v>
      </c>
      <c r="D30" s="53">
        <f t="shared" si="0"/>
        <v>1.1519999999999999</v>
      </c>
      <c r="E30" s="7"/>
      <c r="F30" s="53">
        <v>24</v>
      </c>
      <c r="G30" s="22">
        <f t="shared" si="6"/>
        <v>0.28799999999999998</v>
      </c>
      <c r="H30" s="53"/>
      <c r="I30" s="22"/>
      <c r="J30" s="53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15" customHeight="1">
      <c r="A31" s="147" t="s">
        <v>133</v>
      </c>
      <c r="B31" s="98">
        <v>96</v>
      </c>
      <c r="C31" s="200">
        <v>46</v>
      </c>
      <c r="D31" s="53">
        <f t="shared" si="0"/>
        <v>4.4160000000000004</v>
      </c>
      <c r="E31" s="7"/>
      <c r="F31" s="53">
        <v>193</v>
      </c>
      <c r="G31" s="22">
        <f t="shared" si="6"/>
        <v>8.8780000000000001</v>
      </c>
      <c r="H31" s="53"/>
      <c r="I31" s="22"/>
      <c r="J31" s="53"/>
      <c r="K31" s="22"/>
      <c r="L31" s="22"/>
      <c r="M31" s="22"/>
      <c r="N31" s="22"/>
      <c r="O31" s="22"/>
      <c r="P31" s="22"/>
      <c r="Q31" s="22"/>
      <c r="R31" s="22"/>
      <c r="S31" s="22"/>
    </row>
    <row r="32" spans="1:19" s="35" customFormat="1" ht="15" customHeight="1">
      <c r="A32" s="147" t="s">
        <v>28</v>
      </c>
      <c r="B32" s="98">
        <v>96</v>
      </c>
      <c r="C32" s="200">
        <v>13</v>
      </c>
      <c r="D32" s="53">
        <f t="shared" si="0"/>
        <v>1.248</v>
      </c>
      <c r="E32" s="7"/>
      <c r="F32" s="53">
        <v>22.4</v>
      </c>
      <c r="G32" s="22">
        <f t="shared" si="6"/>
        <v>0.29120000000000001</v>
      </c>
      <c r="H32" s="53"/>
      <c r="I32" s="22"/>
      <c r="J32" s="53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106</v>
      </c>
      <c r="B33" s="98">
        <v>96</v>
      </c>
      <c r="C33" s="200">
        <v>1E-3</v>
      </c>
      <c r="D33" s="53">
        <f t="shared" si="0"/>
        <v>9.6000000000000002E-5</v>
      </c>
      <c r="E33" s="7"/>
      <c r="F33" s="53"/>
      <c r="G33" s="22">
        <f t="shared" si="6"/>
        <v>0</v>
      </c>
      <c r="H33" s="53"/>
      <c r="I33" s="22"/>
      <c r="J33" s="53"/>
      <c r="K33" s="22"/>
      <c r="L33" s="22"/>
      <c r="M33" s="22"/>
      <c r="N33" s="22"/>
      <c r="O33" s="22"/>
      <c r="P33" s="22"/>
      <c r="Q33" s="22"/>
      <c r="R33" s="22"/>
      <c r="S33" s="22"/>
    </row>
    <row r="34" spans="1:19" ht="15" customHeight="1">
      <c r="A34" s="147" t="s">
        <v>75</v>
      </c>
      <c r="B34" s="98">
        <v>96</v>
      </c>
      <c r="C34" s="200">
        <v>3</v>
      </c>
      <c r="D34" s="53">
        <f t="shared" si="0"/>
        <v>0.28799999999999998</v>
      </c>
      <c r="E34" s="7"/>
      <c r="F34" s="53">
        <v>55</v>
      </c>
      <c r="G34" s="22">
        <f t="shared" si="6"/>
        <v>0.16500000000000001</v>
      </c>
      <c r="H34" s="53"/>
      <c r="I34" s="22"/>
      <c r="J34" s="53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19</v>
      </c>
      <c r="B35" s="98">
        <v>96</v>
      </c>
      <c r="C35" s="200">
        <v>2</v>
      </c>
      <c r="D35" s="53">
        <f t="shared" si="0"/>
        <v>0.192</v>
      </c>
      <c r="E35" s="7"/>
      <c r="F35" s="53">
        <v>14</v>
      </c>
      <c r="G35" s="22">
        <f t="shared" si="6"/>
        <v>2.8000000000000001E-2</v>
      </c>
      <c r="H35" s="53"/>
      <c r="I35" s="22"/>
      <c r="J35" s="53"/>
      <c r="K35" s="22"/>
      <c r="L35" s="22"/>
      <c r="M35" s="22"/>
      <c r="N35" s="22"/>
      <c r="O35" s="22"/>
      <c r="P35" s="22"/>
      <c r="Q35" s="22"/>
      <c r="R35" s="22"/>
      <c r="S35" s="22"/>
    </row>
    <row r="36" spans="1:19" s="35" customFormat="1" ht="27" customHeight="1">
      <c r="A36" s="85" t="s">
        <v>25</v>
      </c>
      <c r="B36" s="98">
        <v>96</v>
      </c>
      <c r="C36" s="198">
        <v>3</v>
      </c>
      <c r="D36" s="88">
        <f t="shared" si="0"/>
        <v>0.28799999999999998</v>
      </c>
      <c r="E36" s="6"/>
      <c r="F36" s="88">
        <v>117</v>
      </c>
      <c r="G36" s="22">
        <f t="shared" si="6"/>
        <v>0.35099999999999998</v>
      </c>
      <c r="H36" s="88"/>
      <c r="I36" s="8"/>
      <c r="J36" s="88"/>
      <c r="K36" s="8"/>
      <c r="L36" s="8"/>
      <c r="M36" s="8"/>
      <c r="N36" s="8"/>
      <c r="O36" s="8"/>
      <c r="P36" s="8"/>
      <c r="Q36" s="8"/>
      <c r="R36" s="8"/>
      <c r="S36" s="8"/>
    </row>
    <row r="37" spans="1:19" s="103" customFormat="1" ht="25.5">
      <c r="A37" s="97" t="s">
        <v>184</v>
      </c>
      <c r="B37" s="98">
        <v>96</v>
      </c>
      <c r="C37" s="108"/>
      <c r="D37" s="93"/>
      <c r="E37" s="101">
        <v>75</v>
      </c>
      <c r="F37" s="93"/>
      <c r="G37" s="102">
        <f>G38+G39+G40+G41</f>
        <v>33.542850000000001</v>
      </c>
      <c r="H37" s="93">
        <v>15.89</v>
      </c>
      <c r="I37" s="102">
        <v>11.67</v>
      </c>
      <c r="J37" s="93">
        <v>3.09</v>
      </c>
      <c r="K37" s="102">
        <v>292.36</v>
      </c>
      <c r="L37" s="102">
        <v>0.04</v>
      </c>
      <c r="M37" s="102">
        <v>0.67</v>
      </c>
      <c r="N37" s="102">
        <v>24.4</v>
      </c>
      <c r="O37" s="102"/>
      <c r="P37" s="102">
        <v>24.54</v>
      </c>
      <c r="Q37" s="102">
        <v>83.48</v>
      </c>
      <c r="R37" s="102">
        <v>15.09</v>
      </c>
      <c r="S37" s="102">
        <v>0.41</v>
      </c>
    </row>
    <row r="38" spans="1:19" ht="15" customHeight="1">
      <c r="A38" s="11" t="s">
        <v>232</v>
      </c>
      <c r="B38" s="98">
        <v>96</v>
      </c>
      <c r="C38" s="12">
        <v>92</v>
      </c>
      <c r="D38" s="53">
        <f t="shared" si="0"/>
        <v>8.8320000000000007</v>
      </c>
      <c r="E38" s="7"/>
      <c r="F38" s="53">
        <v>330</v>
      </c>
      <c r="G38" s="22">
        <f>C38*F38/1000</f>
        <v>30.36</v>
      </c>
      <c r="H38" s="53"/>
      <c r="I38" s="22"/>
      <c r="J38" s="53"/>
      <c r="K38" s="22"/>
      <c r="L38" s="22"/>
      <c r="M38" s="22"/>
      <c r="N38" s="22"/>
      <c r="O38" s="22"/>
      <c r="P38" s="22"/>
      <c r="Q38" s="22"/>
      <c r="R38" s="22"/>
      <c r="S38" s="22"/>
    </row>
    <row r="39" spans="1:19" s="103" customFormat="1" ht="15" customHeight="1">
      <c r="A39" s="11" t="s">
        <v>36</v>
      </c>
      <c r="B39" s="98">
        <v>96</v>
      </c>
      <c r="C39" s="12">
        <v>5</v>
      </c>
      <c r="D39" s="53">
        <f t="shared" si="0"/>
        <v>0.48</v>
      </c>
      <c r="E39" s="7"/>
      <c r="F39" s="53">
        <v>24</v>
      </c>
      <c r="G39" s="22">
        <f t="shared" ref="G39:G48" si="7">C39*F39/1000</f>
        <v>0.12</v>
      </c>
      <c r="H39" s="53"/>
      <c r="I39" s="22"/>
      <c r="J39" s="53"/>
      <c r="K39" s="22"/>
      <c r="L39" s="22"/>
      <c r="M39" s="22"/>
      <c r="N39" s="22"/>
      <c r="O39" s="22"/>
      <c r="P39" s="22"/>
      <c r="Q39" s="22"/>
      <c r="R39" s="22"/>
      <c r="S39" s="22"/>
    </row>
    <row r="40" spans="1:19" ht="15" customHeight="1">
      <c r="A40" s="11" t="s">
        <v>41</v>
      </c>
      <c r="B40" s="98">
        <v>96</v>
      </c>
      <c r="C40" s="12">
        <v>5</v>
      </c>
      <c r="D40" s="53">
        <v>0</v>
      </c>
      <c r="E40" s="7"/>
      <c r="F40" s="53">
        <v>606.97</v>
      </c>
      <c r="G40" s="22">
        <f t="shared" si="7"/>
        <v>3.0348500000000005</v>
      </c>
      <c r="H40" s="53"/>
      <c r="I40" s="22"/>
      <c r="J40" s="53"/>
      <c r="K40" s="22"/>
      <c r="L40" s="22"/>
      <c r="M40" s="22"/>
      <c r="N40" s="22"/>
      <c r="O40" s="22"/>
      <c r="P40" s="22"/>
      <c r="Q40" s="22"/>
      <c r="R40" s="22"/>
      <c r="S40" s="22"/>
    </row>
    <row r="41" spans="1:19" s="103" customFormat="1" ht="15" customHeight="1">
      <c r="A41" s="11" t="s">
        <v>19</v>
      </c>
      <c r="B41" s="98">
        <v>96</v>
      </c>
      <c r="C41" s="12">
        <v>2</v>
      </c>
      <c r="D41" s="53">
        <f t="shared" si="0"/>
        <v>0.192</v>
      </c>
      <c r="E41" s="7"/>
      <c r="F41" s="53">
        <v>14</v>
      </c>
      <c r="G41" s="22">
        <f t="shared" si="7"/>
        <v>2.8000000000000001E-2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90" t="s">
        <v>92</v>
      </c>
      <c r="B42" s="98">
        <v>96</v>
      </c>
      <c r="C42" s="202"/>
      <c r="D42" s="94"/>
      <c r="E42" s="101">
        <v>100</v>
      </c>
      <c r="F42" s="93"/>
      <c r="G42" s="102">
        <f>G43+G44+G45</f>
        <v>5.6878500000000001</v>
      </c>
      <c r="H42" s="93">
        <v>3.67</v>
      </c>
      <c r="I42" s="102">
        <v>5.42</v>
      </c>
      <c r="J42" s="93">
        <v>36.67</v>
      </c>
      <c r="K42" s="102">
        <v>210.11</v>
      </c>
      <c r="L42" s="81">
        <v>0.03</v>
      </c>
      <c r="M42" s="81"/>
      <c r="N42" s="81">
        <v>36</v>
      </c>
      <c r="O42" s="81">
        <v>0.8</v>
      </c>
      <c r="P42" s="81">
        <v>3.48</v>
      </c>
      <c r="Q42" s="81">
        <v>82</v>
      </c>
      <c r="R42" s="81">
        <v>25.34</v>
      </c>
      <c r="S42" s="81">
        <v>0.7</v>
      </c>
    </row>
    <row r="43" spans="1:19" ht="15" customHeight="1">
      <c r="A43" s="147" t="s">
        <v>35</v>
      </c>
      <c r="B43" s="98">
        <v>96</v>
      </c>
      <c r="C43" s="200">
        <v>35</v>
      </c>
      <c r="D43" s="52">
        <f t="shared" ref="D43:D45" si="8">B43*C43/1000</f>
        <v>3.36</v>
      </c>
      <c r="E43" s="7"/>
      <c r="F43" s="53">
        <v>75</v>
      </c>
      <c r="G43" s="22">
        <f t="shared" ref="G43:G45" si="9">C43*F43/1000</f>
        <v>2.625</v>
      </c>
      <c r="H43" s="53"/>
      <c r="I43" s="22"/>
      <c r="J43" s="53"/>
      <c r="K43" s="22"/>
      <c r="L43" s="22"/>
      <c r="M43" s="22"/>
      <c r="N43" s="22"/>
      <c r="O43" s="22"/>
      <c r="P43" s="22"/>
      <c r="Q43" s="22"/>
      <c r="R43" s="22"/>
      <c r="S43" s="22"/>
    </row>
    <row r="44" spans="1:19" ht="15" customHeight="1">
      <c r="A44" s="147" t="s">
        <v>41</v>
      </c>
      <c r="B44" s="98">
        <v>96</v>
      </c>
      <c r="C44" s="200">
        <v>5</v>
      </c>
      <c r="D44" s="52">
        <f t="shared" si="8"/>
        <v>0.48</v>
      </c>
      <c r="E44" s="7"/>
      <c r="F44" s="53">
        <v>606.97</v>
      </c>
      <c r="G44" s="22">
        <f t="shared" si="9"/>
        <v>3.0348500000000005</v>
      </c>
      <c r="H44" s="53"/>
      <c r="I44" s="22"/>
      <c r="J44" s="53"/>
      <c r="K44" s="22"/>
      <c r="L44" s="22"/>
      <c r="M44" s="22"/>
      <c r="N44" s="22"/>
      <c r="O44" s="22"/>
      <c r="P44" s="22"/>
      <c r="Q44" s="22"/>
      <c r="R44" s="22"/>
      <c r="S44" s="22"/>
    </row>
    <row r="45" spans="1:19" ht="15" customHeight="1">
      <c r="A45" s="85" t="s">
        <v>19</v>
      </c>
      <c r="B45" s="98">
        <v>96</v>
      </c>
      <c r="C45" s="198">
        <v>2</v>
      </c>
      <c r="D45" s="4">
        <f t="shared" si="8"/>
        <v>0.192</v>
      </c>
      <c r="E45" s="6"/>
      <c r="F45" s="88">
        <v>14</v>
      </c>
      <c r="G45" s="22">
        <f t="shared" si="9"/>
        <v>2.8000000000000001E-2</v>
      </c>
      <c r="H45" s="88"/>
      <c r="I45" s="8"/>
      <c r="J45" s="88"/>
      <c r="K45" s="8"/>
      <c r="L45" s="8"/>
      <c r="M45" s="8"/>
      <c r="N45" s="8"/>
      <c r="O45" s="8"/>
      <c r="P45" s="8"/>
      <c r="Q45" s="8"/>
      <c r="R45" s="8"/>
      <c r="S45" s="8"/>
    </row>
    <row r="46" spans="1:19" s="103" customFormat="1" ht="25.5">
      <c r="A46" s="104" t="s">
        <v>109</v>
      </c>
      <c r="B46" s="98">
        <v>96</v>
      </c>
      <c r="C46" s="105"/>
      <c r="D46" s="188"/>
      <c r="E46" s="106">
        <v>200</v>
      </c>
      <c r="F46" s="188"/>
      <c r="G46" s="182">
        <f>G47+G48</f>
        <v>8.6120000000000001</v>
      </c>
      <c r="H46" s="188">
        <v>0.45</v>
      </c>
      <c r="I46" s="107">
        <v>0.1</v>
      </c>
      <c r="J46" s="188">
        <v>33.99</v>
      </c>
      <c r="K46" s="107">
        <v>141.19999999999999</v>
      </c>
      <c r="L46" s="101">
        <v>0.1</v>
      </c>
      <c r="M46" s="101">
        <v>60</v>
      </c>
      <c r="N46" s="101"/>
      <c r="O46" s="101"/>
      <c r="P46" s="101">
        <v>115.1</v>
      </c>
      <c r="Q46" s="101">
        <v>57.5</v>
      </c>
      <c r="R46" s="101">
        <v>38.130000000000003</v>
      </c>
      <c r="S46" s="101">
        <v>1.2</v>
      </c>
    </row>
    <row r="47" spans="1:19" ht="15" customHeight="1">
      <c r="A47" s="11" t="s">
        <v>111</v>
      </c>
      <c r="B47" s="98">
        <v>96</v>
      </c>
      <c r="C47" s="12">
        <v>80</v>
      </c>
      <c r="D47" s="53">
        <f t="shared" si="0"/>
        <v>7.68</v>
      </c>
      <c r="E47" s="7"/>
      <c r="F47" s="53">
        <v>88.9</v>
      </c>
      <c r="G47" s="22">
        <f t="shared" si="7"/>
        <v>7.1120000000000001</v>
      </c>
      <c r="H47" s="52"/>
      <c r="I47" s="7"/>
      <c r="J47" s="52"/>
      <c r="K47" s="7"/>
      <c r="L47" s="7"/>
      <c r="M47" s="7"/>
      <c r="N47" s="7"/>
      <c r="O47" s="7"/>
      <c r="P47" s="7"/>
      <c r="Q47" s="7"/>
      <c r="R47" s="7"/>
      <c r="S47" s="7"/>
    </row>
    <row r="48" spans="1:19" s="35" customFormat="1" ht="15" customHeight="1">
      <c r="A48" s="10" t="s">
        <v>22</v>
      </c>
      <c r="B48" s="98">
        <v>96</v>
      </c>
      <c r="C48" s="9">
        <v>30</v>
      </c>
      <c r="D48" s="88">
        <f t="shared" si="0"/>
        <v>2.88</v>
      </c>
      <c r="E48" s="6"/>
      <c r="F48" s="88">
        <v>50</v>
      </c>
      <c r="G48" s="22">
        <f t="shared" si="7"/>
        <v>1.5</v>
      </c>
      <c r="H48" s="4"/>
      <c r="I48" s="6"/>
      <c r="J48" s="4"/>
      <c r="K48" s="6"/>
      <c r="L48" s="6"/>
      <c r="M48" s="6"/>
      <c r="N48" s="6"/>
      <c r="O48" s="6"/>
      <c r="P48" s="6"/>
      <c r="Q48" s="6"/>
      <c r="R48" s="6"/>
      <c r="S48" s="6"/>
    </row>
    <row r="49" spans="1:19" s="103" customFormat="1" ht="15" customHeight="1">
      <c r="A49" s="97" t="s">
        <v>44</v>
      </c>
      <c r="B49" s="98">
        <v>96</v>
      </c>
      <c r="C49" s="99"/>
      <c r="D49" s="93"/>
      <c r="E49" s="101">
        <v>48</v>
      </c>
      <c r="F49" s="102"/>
      <c r="G49" s="102">
        <f>SUM(G50)</f>
        <v>1.968</v>
      </c>
      <c r="H49" s="34">
        <v>8.4600000000000009</v>
      </c>
      <c r="I49" s="34">
        <v>2.5099999999999998</v>
      </c>
      <c r="J49" s="34">
        <v>44.33</v>
      </c>
      <c r="K49" s="34">
        <v>186</v>
      </c>
      <c r="L49" s="112">
        <v>0.04</v>
      </c>
      <c r="M49" s="112"/>
      <c r="N49" s="112"/>
      <c r="O49" s="112">
        <v>0.36</v>
      </c>
      <c r="P49" s="112">
        <v>9.1999999999999993</v>
      </c>
      <c r="Q49" s="112">
        <v>42.4</v>
      </c>
      <c r="R49" s="112">
        <v>10</v>
      </c>
      <c r="S49" s="112">
        <v>1.24</v>
      </c>
    </row>
    <row r="50" spans="1:19" ht="15" customHeight="1">
      <c r="A50" s="10" t="s">
        <v>43</v>
      </c>
      <c r="B50" s="98">
        <v>96</v>
      </c>
      <c r="C50" s="9">
        <v>48</v>
      </c>
      <c r="D50" s="88">
        <f t="shared" si="0"/>
        <v>4.6079999999999997</v>
      </c>
      <c r="E50" s="6"/>
      <c r="F50" s="8">
        <v>41</v>
      </c>
      <c r="G50" s="8">
        <f>C50*F50/1000</f>
        <v>1.968</v>
      </c>
      <c r="H50" s="4"/>
      <c r="I50" s="6"/>
      <c r="J50" s="4"/>
      <c r="K50" s="6"/>
      <c r="L50" s="6"/>
      <c r="M50" s="6"/>
      <c r="N50" s="6"/>
      <c r="O50" s="6"/>
      <c r="P50" s="6"/>
      <c r="Q50" s="6"/>
      <c r="R50" s="6"/>
      <c r="S50" s="6"/>
    </row>
    <row r="51" spans="1:19" s="35" customFormat="1" ht="15" customHeight="1">
      <c r="A51" s="161"/>
      <c r="B51" s="162"/>
      <c r="C51" s="177"/>
      <c r="D51" s="164"/>
      <c r="E51" s="165"/>
      <c r="F51" s="186"/>
      <c r="G51" s="165"/>
      <c r="H51" s="23">
        <f>SUM(H21:H50)</f>
        <v>32.159999999999997</v>
      </c>
      <c r="I51" s="23">
        <f t="shared" ref="I51:S51" si="10">SUM(I27:I50)</f>
        <v>22.54</v>
      </c>
      <c r="J51" s="23">
        <f t="shared" si="10"/>
        <v>120.83</v>
      </c>
      <c r="K51" s="23">
        <f t="shared" si="10"/>
        <v>947.67000000000007</v>
      </c>
      <c r="L51" s="23">
        <f t="shared" si="10"/>
        <v>0.31</v>
      </c>
      <c r="M51" s="23">
        <f t="shared" si="10"/>
        <v>61.17</v>
      </c>
      <c r="N51" s="23">
        <f t="shared" si="10"/>
        <v>83.8</v>
      </c>
      <c r="O51" s="23">
        <f t="shared" si="10"/>
        <v>1.46</v>
      </c>
      <c r="P51" s="23">
        <f t="shared" si="10"/>
        <v>349.61999999999995</v>
      </c>
      <c r="Q51" s="23">
        <f t="shared" si="10"/>
        <v>432.28</v>
      </c>
      <c r="R51" s="23">
        <f t="shared" si="10"/>
        <v>113.46000000000001</v>
      </c>
      <c r="S51" s="23">
        <f t="shared" si="10"/>
        <v>4.05</v>
      </c>
    </row>
    <row r="52" spans="1:19" s="123" customFormat="1" ht="15" customHeight="1">
      <c r="A52" s="143" t="s">
        <v>13</v>
      </c>
      <c r="B52" s="145">
        <v>96</v>
      </c>
      <c r="C52" s="139"/>
      <c r="D52" s="158"/>
      <c r="E52" s="139"/>
      <c r="F52" s="158"/>
      <c r="G52" s="139"/>
      <c r="H52" s="139"/>
      <c r="I52" s="139"/>
      <c r="J52" s="139"/>
      <c r="K52" s="140"/>
      <c r="L52" s="140"/>
      <c r="M52" s="140"/>
      <c r="N52" s="140"/>
      <c r="O52" s="140"/>
      <c r="P52" s="140"/>
      <c r="Q52" s="140"/>
      <c r="R52" s="140"/>
      <c r="S52" s="140"/>
    </row>
    <row r="53" spans="1:19" s="123" customFormat="1" ht="15" customHeight="1">
      <c r="A53" s="90" t="s">
        <v>100</v>
      </c>
      <c r="B53" s="98">
        <v>96</v>
      </c>
      <c r="C53" s="199"/>
      <c r="D53" s="5"/>
      <c r="E53" s="101">
        <v>200</v>
      </c>
      <c r="F53" s="101"/>
      <c r="G53" s="102">
        <f>SUM(G54)</f>
        <v>12.54</v>
      </c>
      <c r="H53" s="102">
        <v>0.72</v>
      </c>
      <c r="I53" s="102">
        <v>0.54</v>
      </c>
      <c r="J53" s="102">
        <v>14.7</v>
      </c>
      <c r="K53" s="102">
        <v>89</v>
      </c>
      <c r="L53" s="39" t="s">
        <v>245</v>
      </c>
      <c r="M53" s="39">
        <v>7.5</v>
      </c>
      <c r="N53" s="39"/>
      <c r="O53" s="39">
        <v>0.15</v>
      </c>
      <c r="P53" s="39">
        <v>12</v>
      </c>
      <c r="Q53" s="39">
        <v>8.25</v>
      </c>
      <c r="R53" s="39">
        <v>6.75</v>
      </c>
      <c r="S53" s="39">
        <v>1.65</v>
      </c>
    </row>
    <row r="54" spans="1:19" s="123" customFormat="1" ht="15" customHeight="1">
      <c r="A54" s="85" t="s">
        <v>98</v>
      </c>
      <c r="B54" s="98">
        <v>96</v>
      </c>
      <c r="C54" s="198">
        <v>200</v>
      </c>
      <c r="D54" s="8">
        <f t="shared" ref="D54" si="11">B54*C54/1000</f>
        <v>19.2</v>
      </c>
      <c r="E54" s="6"/>
      <c r="F54" s="8">
        <v>62.7</v>
      </c>
      <c r="G54" s="8">
        <f>C54*F54/1000</f>
        <v>12.54</v>
      </c>
      <c r="H54" s="8"/>
      <c r="I54" s="8"/>
      <c r="J54" s="8"/>
      <c r="K54" s="8"/>
      <c r="L54" s="8"/>
      <c r="M54" s="8"/>
      <c r="N54" s="8"/>
      <c r="O54" s="8"/>
      <c r="P54" s="8"/>
      <c r="Q54" s="8"/>
      <c r="R54" s="8"/>
      <c r="S54" s="8"/>
    </row>
    <row r="55" spans="1:19" s="123" customFormat="1" ht="15" customHeight="1">
      <c r="A55" s="32" t="s">
        <v>150</v>
      </c>
      <c r="B55" s="98">
        <v>96</v>
      </c>
      <c r="C55" s="34"/>
      <c r="D55" s="34"/>
      <c r="E55" s="34">
        <v>20</v>
      </c>
      <c r="F55" s="81"/>
      <c r="G55" s="81">
        <f>G56</f>
        <v>13.926</v>
      </c>
      <c r="H55" s="81">
        <v>4.6399999999999997</v>
      </c>
      <c r="I55" s="81">
        <v>5.9</v>
      </c>
      <c r="J55" s="81">
        <v>0</v>
      </c>
      <c r="K55" s="81">
        <v>71.66</v>
      </c>
      <c r="L55" s="81">
        <v>0.01</v>
      </c>
      <c r="M55" s="81">
        <v>0.14000000000000001</v>
      </c>
      <c r="N55" s="81">
        <v>52</v>
      </c>
      <c r="O55" s="81">
        <v>0.1</v>
      </c>
      <c r="P55" s="81">
        <v>176</v>
      </c>
      <c r="Q55" s="81">
        <v>100</v>
      </c>
      <c r="R55" s="81">
        <v>7</v>
      </c>
      <c r="S55" s="81">
        <v>0.2</v>
      </c>
    </row>
    <row r="56" spans="1:19" s="123" customFormat="1" ht="15" customHeight="1">
      <c r="A56" s="10" t="s">
        <v>150</v>
      </c>
      <c r="B56" s="98">
        <v>96</v>
      </c>
      <c r="C56" s="9">
        <v>22</v>
      </c>
      <c r="D56" s="8">
        <f>B56*C56/1000</f>
        <v>2.1120000000000001</v>
      </c>
      <c r="E56" s="6"/>
      <c r="F56" s="8">
        <v>633</v>
      </c>
      <c r="G56" s="8">
        <f>C56*F56/1000</f>
        <v>13.926</v>
      </c>
      <c r="H56" s="182"/>
      <c r="I56" s="182"/>
      <c r="J56" s="182"/>
      <c r="K56" s="182"/>
      <c r="L56" s="182"/>
      <c r="M56" s="182"/>
      <c r="N56" s="182"/>
      <c r="O56" s="182"/>
      <c r="P56" s="182"/>
      <c r="Q56" s="182"/>
      <c r="R56" s="182"/>
      <c r="S56" s="182"/>
    </row>
    <row r="57" spans="1:19" s="96" customFormat="1" ht="15" customHeight="1">
      <c r="A57" s="97" t="s">
        <v>88</v>
      </c>
      <c r="B57" s="98">
        <v>96</v>
      </c>
      <c r="C57" s="170"/>
      <c r="D57" s="101"/>
      <c r="E57" s="101">
        <v>200</v>
      </c>
      <c r="F57" s="102"/>
      <c r="G57" s="102">
        <f>SUM(G58)</f>
        <v>14.257269999999998</v>
      </c>
      <c r="H57" s="102">
        <v>5.8</v>
      </c>
      <c r="I57" s="102">
        <v>5</v>
      </c>
      <c r="J57" s="102">
        <v>16</v>
      </c>
      <c r="K57" s="102">
        <v>61.2</v>
      </c>
      <c r="L57" s="95">
        <v>0.08</v>
      </c>
      <c r="M57" s="95">
        <v>2.6</v>
      </c>
      <c r="N57" s="95">
        <v>40</v>
      </c>
      <c r="O57" s="95"/>
      <c r="P57" s="95">
        <v>240</v>
      </c>
      <c r="Q57" s="95">
        <v>180</v>
      </c>
      <c r="R57" s="95">
        <v>28</v>
      </c>
      <c r="S57" s="95">
        <v>0.2</v>
      </c>
    </row>
    <row r="58" spans="1:19" s="40" customFormat="1" ht="15" customHeight="1">
      <c r="A58" s="10" t="s">
        <v>58</v>
      </c>
      <c r="B58" s="98">
        <v>96</v>
      </c>
      <c r="C58" s="9">
        <v>211</v>
      </c>
      <c r="D58" s="6">
        <f t="shared" ref="D58" si="12">B58*C58/1000</f>
        <v>20.256</v>
      </c>
      <c r="E58" s="6"/>
      <c r="F58" s="8">
        <v>67.569999999999993</v>
      </c>
      <c r="G58" s="8">
        <f>C58*F58/1000</f>
        <v>14.257269999999998</v>
      </c>
      <c r="H58" s="8"/>
      <c r="I58" s="8"/>
      <c r="J58" s="8"/>
      <c r="K58" s="8"/>
      <c r="L58" s="8"/>
      <c r="M58" s="8"/>
      <c r="N58" s="8"/>
      <c r="O58" s="8"/>
      <c r="P58" s="8"/>
      <c r="Q58" s="8"/>
      <c r="R58" s="8"/>
      <c r="S58" s="8"/>
    </row>
    <row r="59" spans="1:19" ht="15" customHeight="1">
      <c r="A59" s="161"/>
      <c r="B59" s="162"/>
      <c r="C59" s="177"/>
      <c r="D59" s="164"/>
      <c r="E59" s="165"/>
      <c r="F59" s="165"/>
      <c r="G59" s="165"/>
      <c r="H59" s="23">
        <f>SUM(H53:H57)</f>
        <v>11.16</v>
      </c>
      <c r="I59" s="23">
        <f t="shared" ref="I59:S59" si="13">SUM(I53:I57)</f>
        <v>11.440000000000001</v>
      </c>
      <c r="J59" s="23">
        <f t="shared" si="13"/>
        <v>30.7</v>
      </c>
      <c r="K59" s="23">
        <f t="shared" si="13"/>
        <v>221.86</v>
      </c>
      <c r="L59" s="23">
        <f t="shared" si="13"/>
        <v>0.09</v>
      </c>
      <c r="M59" s="23">
        <f t="shared" si="13"/>
        <v>10.24</v>
      </c>
      <c r="N59" s="23">
        <f t="shared" si="13"/>
        <v>92</v>
      </c>
      <c r="O59" s="23">
        <f t="shared" si="13"/>
        <v>0.25</v>
      </c>
      <c r="P59" s="23">
        <f t="shared" si="13"/>
        <v>428</v>
      </c>
      <c r="Q59" s="23">
        <f t="shared" si="13"/>
        <v>288.25</v>
      </c>
      <c r="R59" s="23">
        <f t="shared" si="13"/>
        <v>41.75</v>
      </c>
      <c r="S59" s="23">
        <f t="shared" si="13"/>
        <v>2.0499999999999998</v>
      </c>
    </row>
    <row r="60" spans="1:19">
      <c r="A60" s="56"/>
      <c r="B60" s="56"/>
      <c r="C60" s="56"/>
      <c r="D60" s="56"/>
      <c r="E60" s="56"/>
      <c r="F60" s="221" t="s">
        <v>46</v>
      </c>
      <c r="G60" s="49">
        <f>E62*E63</f>
        <v>12780.016319999999</v>
      </c>
      <c r="H60" s="153">
        <f>H19+H51+H59</f>
        <v>63.769999999999996</v>
      </c>
      <c r="I60" s="153">
        <f>I19+I51+I59</f>
        <v>50.55</v>
      </c>
      <c r="J60" s="153">
        <f>J19+J51+J59</f>
        <v>234.20999999999998</v>
      </c>
      <c r="K60" s="153">
        <f>K19+K51+K59</f>
        <v>1884.33</v>
      </c>
      <c r="L60" s="153">
        <f t="shared" ref="L60:S60" si="14">L19+L51+L59</f>
        <v>0.88</v>
      </c>
      <c r="M60" s="153">
        <f t="shared" si="14"/>
        <v>74.78</v>
      </c>
      <c r="N60" s="153">
        <f t="shared" si="14"/>
        <v>247.39999999999998</v>
      </c>
      <c r="O60" s="153">
        <f t="shared" si="14"/>
        <v>2.76</v>
      </c>
      <c r="P60" s="153">
        <f t="shared" si="14"/>
        <v>1040.0899999999999</v>
      </c>
      <c r="Q60" s="153">
        <f t="shared" si="14"/>
        <v>1024.03</v>
      </c>
      <c r="R60" s="153">
        <f t="shared" si="14"/>
        <v>227.74</v>
      </c>
      <c r="S60" s="153">
        <f t="shared" si="14"/>
        <v>10.350000000000001</v>
      </c>
    </row>
    <row r="62" spans="1:19">
      <c r="A62" s="2" t="s">
        <v>47</v>
      </c>
      <c r="E62" s="175">
        <v>96</v>
      </c>
      <c r="F62" s="2" t="s">
        <v>48</v>
      </c>
    </row>
    <row r="63" spans="1:19">
      <c r="A63" s="2" t="s">
        <v>49</v>
      </c>
      <c r="E63" s="174">
        <f>SUM(G9+G15+G17+G21+G27+G37+G42+G46+G49+G53+G57)</f>
        <v>133.12517</v>
      </c>
      <c r="F63" s="2" t="s">
        <v>50</v>
      </c>
    </row>
    <row r="65" spans="1:9" ht="15" customHeight="1">
      <c r="A65" s="2" t="s">
        <v>262</v>
      </c>
      <c r="B65" s="3" t="s">
        <v>292</v>
      </c>
      <c r="E65" s="2" t="s">
        <v>51</v>
      </c>
      <c r="H65" s="3"/>
      <c r="I65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4" orientation="portrait" r:id="rId1"/>
</worksheet>
</file>

<file path=xl/worksheets/sheet39.xml><?xml version="1.0" encoding="utf-8"?>
<worksheet xmlns="http://schemas.openxmlformats.org/spreadsheetml/2006/main" xmlns:r="http://schemas.openxmlformats.org/officeDocument/2006/relationships">
  <dimension ref="A1:S61"/>
  <sheetViews>
    <sheetView view="pageBreakPreview" topLeftCell="A34" zoomScale="96" zoomScaleNormal="110" zoomScaleSheetLayoutView="96" workbookViewId="0">
      <selection activeCell="H44" sqref="H44:S44"/>
    </sheetView>
  </sheetViews>
  <sheetFormatPr defaultColWidth="8.85546875" defaultRowHeight="12.75"/>
  <cols>
    <col min="1" max="1" width="19.140625" style="2" bestFit="1" customWidth="1"/>
    <col min="2" max="2" width="12" style="2" customWidth="1"/>
    <col min="3" max="6" width="9.7109375" style="2" customWidth="1"/>
    <col min="7" max="7" width="12.5703125" style="2" customWidth="1"/>
    <col min="8" max="11" width="9.7109375" style="2" customWidth="1"/>
    <col min="12" max="16384" width="8.85546875" style="2"/>
  </cols>
  <sheetData>
    <row r="1" spans="1:19" ht="51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>
      <c r="A3" s="278" t="s">
        <v>17</v>
      </c>
      <c r="B3" s="278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75" t="s">
        <v>82</v>
      </c>
      <c r="I5" s="275"/>
      <c r="J5" s="275"/>
      <c r="K5" s="275"/>
    </row>
    <row r="6" spans="1:19">
      <c r="E6" s="211" t="s">
        <v>209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15" customHeight="1">
      <c r="A8" s="143" t="s">
        <v>11</v>
      </c>
      <c r="B8" s="133">
        <v>156</v>
      </c>
      <c r="C8" s="139"/>
      <c r="D8" s="139"/>
      <c r="E8" s="139"/>
      <c r="F8" s="139"/>
      <c r="G8" s="139"/>
      <c r="H8" s="139"/>
      <c r="I8" s="139"/>
      <c r="J8" s="139"/>
      <c r="K8" s="140"/>
      <c r="L8" s="140"/>
      <c r="M8" s="140"/>
      <c r="N8" s="140"/>
      <c r="O8" s="140"/>
      <c r="P8" s="140"/>
      <c r="Q8" s="140"/>
      <c r="R8" s="140"/>
      <c r="S8" s="140"/>
    </row>
    <row r="9" spans="1:19" s="103" customFormat="1" ht="25.5">
      <c r="A9" s="90" t="s">
        <v>178</v>
      </c>
      <c r="B9" s="98">
        <v>156</v>
      </c>
      <c r="C9" s="199"/>
      <c r="D9" s="94"/>
      <c r="E9" s="101" t="s">
        <v>157</v>
      </c>
      <c r="F9" s="94"/>
      <c r="G9" s="102">
        <f>G10+G11+G12+G13+G14</f>
        <v>16.938699999999997</v>
      </c>
      <c r="H9" s="93">
        <v>5.0999999999999996</v>
      </c>
      <c r="I9" s="102">
        <v>10.72</v>
      </c>
      <c r="J9" s="93">
        <v>25.91</v>
      </c>
      <c r="K9" s="102">
        <v>251</v>
      </c>
      <c r="L9" s="102">
        <v>0.4</v>
      </c>
      <c r="M9" s="102">
        <v>1.9</v>
      </c>
      <c r="N9" s="102">
        <v>71.599999999999994</v>
      </c>
      <c r="O9" s="102">
        <v>0.4</v>
      </c>
      <c r="P9" s="102">
        <v>92.3</v>
      </c>
      <c r="Q9" s="102">
        <v>128</v>
      </c>
      <c r="R9" s="102">
        <v>26.7</v>
      </c>
      <c r="S9" s="102">
        <v>1.3</v>
      </c>
    </row>
    <row r="10" spans="1:19" ht="15" customHeight="1">
      <c r="A10" s="147" t="s">
        <v>58</v>
      </c>
      <c r="B10" s="98">
        <v>156</v>
      </c>
      <c r="C10" s="200">
        <v>100</v>
      </c>
      <c r="D10" s="53">
        <f>B10*C10/1000</f>
        <v>15.6</v>
      </c>
      <c r="E10" s="7"/>
      <c r="F10" s="53">
        <v>67.569999999999993</v>
      </c>
      <c r="G10" s="22">
        <f>C10*F10/1000</f>
        <v>6.7569999999999988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156</v>
      </c>
      <c r="C11" s="200">
        <v>10</v>
      </c>
      <c r="D11" s="53">
        <f t="shared" ref="D11:D52" si="0">B11*C11/1000</f>
        <v>1.56</v>
      </c>
      <c r="E11" s="7"/>
      <c r="F11" s="53">
        <v>606.97</v>
      </c>
      <c r="G11" s="22">
        <f t="shared" ref="G11:G20" si="1">C11*F11/1000</f>
        <v>6.069700000000001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ht="15" customHeight="1">
      <c r="A12" s="147" t="s">
        <v>22</v>
      </c>
      <c r="B12" s="98">
        <v>156</v>
      </c>
      <c r="C12" s="200">
        <v>6</v>
      </c>
      <c r="D12" s="53">
        <f t="shared" si="0"/>
        <v>0.93600000000000005</v>
      </c>
      <c r="E12" s="7"/>
      <c r="F12" s="53">
        <v>50</v>
      </c>
      <c r="G12" s="22">
        <f t="shared" si="1"/>
        <v>0.3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ht="15" customHeight="1">
      <c r="A13" s="147" t="s">
        <v>35</v>
      </c>
      <c r="B13" s="98">
        <v>156</v>
      </c>
      <c r="C13" s="200">
        <v>44</v>
      </c>
      <c r="D13" s="53">
        <f t="shared" si="0"/>
        <v>6.8639999999999999</v>
      </c>
      <c r="E13" s="7"/>
      <c r="F13" s="53">
        <v>86</v>
      </c>
      <c r="G13" s="22">
        <f t="shared" si="1"/>
        <v>3.7839999999999998</v>
      </c>
      <c r="H13" s="53"/>
      <c r="I13" s="22"/>
      <c r="J13" s="53"/>
      <c r="K13" s="22"/>
      <c r="L13" s="22"/>
      <c r="M13" s="22"/>
      <c r="N13" s="22"/>
      <c r="O13" s="22"/>
      <c r="P13" s="22"/>
      <c r="Q13" s="22"/>
      <c r="R13" s="22"/>
      <c r="S13" s="22"/>
    </row>
    <row r="14" spans="1:19" s="35" customFormat="1" ht="15" customHeight="1">
      <c r="A14" s="85" t="s">
        <v>19</v>
      </c>
      <c r="B14" s="98">
        <v>156</v>
      </c>
      <c r="C14" s="198">
        <v>2</v>
      </c>
      <c r="D14" s="88">
        <f t="shared" si="0"/>
        <v>0.312</v>
      </c>
      <c r="E14" s="6"/>
      <c r="F14" s="88">
        <v>14</v>
      </c>
      <c r="G14" s="22">
        <f t="shared" si="1"/>
        <v>2.8000000000000001E-2</v>
      </c>
      <c r="H14" s="88"/>
      <c r="I14" s="8"/>
      <c r="J14" s="88"/>
      <c r="K14" s="8"/>
      <c r="L14" s="8"/>
      <c r="M14" s="8"/>
      <c r="N14" s="8"/>
      <c r="O14" s="8"/>
      <c r="P14" s="8"/>
      <c r="Q14" s="8"/>
      <c r="R14" s="8"/>
      <c r="S14" s="8"/>
    </row>
    <row r="15" spans="1:19" s="35" customFormat="1" ht="15" customHeight="1">
      <c r="A15" s="32" t="s">
        <v>150</v>
      </c>
      <c r="B15" s="98">
        <v>156</v>
      </c>
      <c r="C15" s="34"/>
      <c r="D15" s="34"/>
      <c r="E15" s="34">
        <v>30</v>
      </c>
      <c r="F15" s="81"/>
      <c r="G15" s="81">
        <f>G16</f>
        <v>20.256</v>
      </c>
      <c r="H15" s="81">
        <v>4.6399999999999997</v>
      </c>
      <c r="I15" s="81">
        <v>5.9</v>
      </c>
      <c r="J15" s="81">
        <v>0</v>
      </c>
      <c r="K15" s="81">
        <v>71.66</v>
      </c>
      <c r="L15" s="81">
        <v>0.01</v>
      </c>
      <c r="M15" s="81">
        <v>0.14000000000000001</v>
      </c>
      <c r="N15" s="81">
        <v>52</v>
      </c>
      <c r="O15" s="81">
        <v>0.1</v>
      </c>
      <c r="P15" s="81">
        <v>176</v>
      </c>
      <c r="Q15" s="81">
        <v>100</v>
      </c>
      <c r="R15" s="81">
        <v>7</v>
      </c>
      <c r="S15" s="81">
        <v>0.2</v>
      </c>
    </row>
    <row r="16" spans="1:19" s="35" customFormat="1" ht="15" customHeight="1">
      <c r="A16" s="10" t="s">
        <v>150</v>
      </c>
      <c r="B16" s="98">
        <v>156</v>
      </c>
      <c r="C16" s="9">
        <v>32</v>
      </c>
      <c r="D16" s="8">
        <f>B16*C16/1000</f>
        <v>4.992</v>
      </c>
      <c r="E16" s="6"/>
      <c r="F16" s="8">
        <v>633</v>
      </c>
      <c r="G16" s="8">
        <f>C16*F16/1000</f>
        <v>20.256</v>
      </c>
      <c r="H16" s="81"/>
      <c r="I16" s="81"/>
      <c r="J16" s="81"/>
      <c r="K16" s="81"/>
      <c r="L16" s="81"/>
      <c r="M16" s="81"/>
      <c r="N16" s="81"/>
      <c r="O16" s="81"/>
      <c r="P16" s="81"/>
      <c r="Q16" s="81"/>
      <c r="R16" s="81"/>
      <c r="S16" s="81"/>
    </row>
    <row r="17" spans="1:19" s="103" customFormat="1" ht="15.6" customHeight="1">
      <c r="A17" s="90" t="s">
        <v>275</v>
      </c>
      <c r="B17" s="98">
        <v>138</v>
      </c>
      <c r="C17" s="202"/>
      <c r="D17" s="93"/>
      <c r="E17" s="101">
        <v>200</v>
      </c>
      <c r="F17" s="93"/>
      <c r="G17" s="102">
        <f>G18</f>
        <v>19.309999999999999</v>
      </c>
      <c r="H17" s="93">
        <v>3.17</v>
      </c>
      <c r="I17" s="102">
        <v>2.68</v>
      </c>
      <c r="J17" s="93">
        <v>28.27</v>
      </c>
      <c r="K17" s="102">
        <v>100.8</v>
      </c>
      <c r="L17" s="102">
        <v>0.03</v>
      </c>
      <c r="M17" s="102">
        <v>1.47</v>
      </c>
      <c r="N17" s="102"/>
      <c r="O17" s="102"/>
      <c r="P17" s="102">
        <v>158.66999999999999</v>
      </c>
      <c r="Q17" s="102">
        <v>132</v>
      </c>
      <c r="R17" s="102">
        <v>29.33</v>
      </c>
      <c r="S17" s="102">
        <v>2.4</v>
      </c>
    </row>
    <row r="18" spans="1:19" ht="15" customHeight="1">
      <c r="A18" s="147" t="s">
        <v>275</v>
      </c>
      <c r="B18" s="98">
        <v>138</v>
      </c>
      <c r="C18" s="200">
        <v>200</v>
      </c>
      <c r="D18" s="53">
        <f t="shared" ref="D18" si="2">B18*C18/1000</f>
        <v>27.6</v>
      </c>
      <c r="E18" s="7"/>
      <c r="F18" s="53">
        <v>96.55</v>
      </c>
      <c r="G18" s="22">
        <f>C18*F18/1000</f>
        <v>19.309999999999999</v>
      </c>
      <c r="H18" s="53"/>
      <c r="I18" s="22"/>
      <c r="J18" s="53"/>
      <c r="K18" s="22"/>
      <c r="L18" s="22"/>
      <c r="M18" s="22"/>
      <c r="N18" s="22"/>
      <c r="O18" s="22"/>
      <c r="P18" s="22"/>
      <c r="Q18" s="22"/>
      <c r="R18" s="22"/>
      <c r="S18" s="22"/>
    </row>
    <row r="19" spans="1:19" s="103" customFormat="1" ht="15" customHeight="1">
      <c r="A19" s="97" t="s">
        <v>143</v>
      </c>
      <c r="B19" s="98">
        <v>156</v>
      </c>
      <c r="C19" s="108"/>
      <c r="D19" s="93">
        <f t="shared" si="0"/>
        <v>0</v>
      </c>
      <c r="E19" s="101">
        <v>120</v>
      </c>
      <c r="F19" s="93"/>
      <c r="G19" s="81">
        <f>G20</f>
        <v>4.92</v>
      </c>
      <c r="H19" s="101">
        <v>12.18</v>
      </c>
      <c r="I19" s="101">
        <v>3.17</v>
      </c>
      <c r="J19" s="101">
        <v>28.5</v>
      </c>
      <c r="K19" s="102">
        <v>233.8</v>
      </c>
      <c r="L19" s="102">
        <v>0.05</v>
      </c>
      <c r="M19" s="102"/>
      <c r="N19" s="102"/>
      <c r="O19" s="102">
        <v>0.65</v>
      </c>
      <c r="P19" s="102">
        <v>11.5</v>
      </c>
      <c r="Q19" s="102">
        <v>43.5</v>
      </c>
      <c r="R19" s="102">
        <v>16.5</v>
      </c>
      <c r="S19" s="102">
        <v>0.55000000000000004</v>
      </c>
    </row>
    <row r="20" spans="1:19" ht="15" customHeight="1">
      <c r="A20" s="10" t="s">
        <v>143</v>
      </c>
      <c r="B20" s="98">
        <v>156</v>
      </c>
      <c r="C20" s="9">
        <v>120</v>
      </c>
      <c r="D20" s="88">
        <f t="shared" si="0"/>
        <v>18.72</v>
      </c>
      <c r="E20" s="6"/>
      <c r="F20" s="88">
        <v>41</v>
      </c>
      <c r="G20" s="8">
        <f t="shared" si="1"/>
        <v>4.92</v>
      </c>
      <c r="H20" s="88"/>
      <c r="I20" s="8"/>
      <c r="J20" s="88"/>
      <c r="K20" s="8"/>
      <c r="L20" s="8"/>
      <c r="M20" s="8"/>
      <c r="N20" s="8"/>
      <c r="O20" s="8"/>
      <c r="P20" s="8"/>
      <c r="Q20" s="8"/>
      <c r="R20" s="8"/>
      <c r="S20" s="8"/>
    </row>
    <row r="21" spans="1:19" s="103" customFormat="1">
      <c r="A21" s="161"/>
      <c r="B21" s="98">
        <v>156</v>
      </c>
      <c r="C21" s="177"/>
      <c r="D21" s="164"/>
      <c r="E21" s="165"/>
      <c r="F21" s="186"/>
      <c r="G21" s="165"/>
      <c r="H21" s="23">
        <f t="shared" ref="H21:S21" si="3">SUM(H9:H20)</f>
        <v>25.089999999999996</v>
      </c>
      <c r="I21" s="23">
        <f t="shared" si="3"/>
        <v>22.47</v>
      </c>
      <c r="J21" s="23">
        <f t="shared" si="3"/>
        <v>82.68</v>
      </c>
      <c r="K21" s="23">
        <f t="shared" si="3"/>
        <v>657.26</v>
      </c>
      <c r="L21" s="23">
        <f t="shared" si="3"/>
        <v>0.49000000000000005</v>
      </c>
      <c r="M21" s="23">
        <f t="shared" si="3"/>
        <v>3.51</v>
      </c>
      <c r="N21" s="23">
        <f t="shared" si="3"/>
        <v>123.6</v>
      </c>
      <c r="O21" s="23">
        <f t="shared" si="3"/>
        <v>1.1499999999999999</v>
      </c>
      <c r="P21" s="23">
        <f t="shared" si="3"/>
        <v>438.47</v>
      </c>
      <c r="Q21" s="23">
        <f t="shared" si="3"/>
        <v>403.5</v>
      </c>
      <c r="R21" s="23">
        <f t="shared" si="3"/>
        <v>79.53</v>
      </c>
      <c r="S21" s="23">
        <f t="shared" si="3"/>
        <v>4.45</v>
      </c>
    </row>
    <row r="22" spans="1:19" ht="27.75" customHeight="1">
      <c r="A22" s="132" t="s">
        <v>12</v>
      </c>
      <c r="B22" s="133">
        <f>B8</f>
        <v>156</v>
      </c>
      <c r="C22" s="134"/>
      <c r="D22" s="156"/>
      <c r="E22" s="134"/>
      <c r="F22" s="156"/>
      <c r="G22" s="134"/>
      <c r="H22" s="134"/>
      <c r="I22" s="134"/>
      <c r="J22" s="134"/>
      <c r="K22" s="135"/>
      <c r="L22" s="135"/>
      <c r="M22" s="135"/>
      <c r="N22" s="135"/>
      <c r="O22" s="135"/>
      <c r="P22" s="135"/>
      <c r="Q22" s="135"/>
      <c r="R22" s="135"/>
      <c r="S22" s="135"/>
    </row>
    <row r="23" spans="1:19" ht="29.25" customHeight="1">
      <c r="A23" s="90" t="s">
        <v>223</v>
      </c>
      <c r="B23" s="98">
        <v>156</v>
      </c>
      <c r="C23" s="202"/>
      <c r="D23" s="93"/>
      <c r="E23" s="101">
        <v>100</v>
      </c>
      <c r="F23" s="93"/>
      <c r="G23" s="102">
        <f>SUM(G24:G28)</f>
        <v>6.6870999999999992</v>
      </c>
      <c r="H23" s="93">
        <v>1</v>
      </c>
      <c r="I23" s="102">
        <v>2</v>
      </c>
      <c r="J23" s="93">
        <v>6.1</v>
      </c>
      <c r="K23" s="102">
        <v>46.4</v>
      </c>
      <c r="L23" s="102">
        <v>0.1</v>
      </c>
      <c r="M23" s="102">
        <v>13</v>
      </c>
      <c r="N23" s="102"/>
      <c r="O23" s="102">
        <v>2.95</v>
      </c>
      <c r="P23" s="102">
        <v>40</v>
      </c>
      <c r="Q23" s="102">
        <v>48.8</v>
      </c>
      <c r="R23" s="102">
        <v>23.4</v>
      </c>
      <c r="S23" s="102">
        <v>1.02</v>
      </c>
    </row>
    <row r="24" spans="1:19" ht="15" customHeight="1">
      <c r="A24" s="147" t="s">
        <v>27</v>
      </c>
      <c r="B24" s="98">
        <v>156</v>
      </c>
      <c r="C24" s="200">
        <v>63</v>
      </c>
      <c r="D24" s="53">
        <f t="shared" ref="D24:D28" si="4">B24*C24/1000</f>
        <v>9.8279999999999994</v>
      </c>
      <c r="E24" s="7"/>
      <c r="F24" s="53">
        <v>16.899999999999999</v>
      </c>
      <c r="G24" s="22">
        <f>C24*F24/1000</f>
        <v>1.0646999999999998</v>
      </c>
      <c r="H24" s="52"/>
      <c r="I24" s="7"/>
      <c r="J24" s="52"/>
      <c r="K24" s="7"/>
      <c r="L24" s="7"/>
      <c r="M24" s="7"/>
      <c r="N24" s="7"/>
      <c r="O24" s="7"/>
      <c r="P24" s="7"/>
      <c r="Q24" s="7"/>
      <c r="R24" s="7"/>
      <c r="S24" s="7"/>
    </row>
    <row r="25" spans="1:19" ht="15" customHeight="1">
      <c r="A25" s="147" t="s">
        <v>28</v>
      </c>
      <c r="B25" s="98">
        <v>156</v>
      </c>
      <c r="C25" s="200">
        <v>26</v>
      </c>
      <c r="D25" s="53">
        <f t="shared" si="4"/>
        <v>4.056</v>
      </c>
      <c r="E25" s="7"/>
      <c r="F25" s="53">
        <v>22.4</v>
      </c>
      <c r="G25" s="22">
        <f t="shared" ref="G25:G28" si="5">C25*F25/1000</f>
        <v>0.58240000000000003</v>
      </c>
      <c r="H25" s="52"/>
      <c r="I25" s="7"/>
      <c r="J25" s="52"/>
      <c r="K25" s="7"/>
      <c r="L25" s="7"/>
      <c r="M25" s="7"/>
      <c r="N25" s="7"/>
      <c r="O25" s="7"/>
      <c r="P25" s="7"/>
      <c r="Q25" s="7"/>
      <c r="R25" s="7"/>
      <c r="S25" s="7"/>
    </row>
    <row r="26" spans="1:19" ht="15" customHeight="1">
      <c r="A26" s="147" t="s">
        <v>208</v>
      </c>
      <c r="B26" s="98">
        <v>156</v>
      </c>
      <c r="C26" s="200">
        <v>26</v>
      </c>
      <c r="D26" s="53">
        <f t="shared" si="4"/>
        <v>4.056</v>
      </c>
      <c r="E26" s="7"/>
      <c r="F26" s="53">
        <v>113</v>
      </c>
      <c r="G26" s="22">
        <f t="shared" si="5"/>
        <v>2.9380000000000002</v>
      </c>
      <c r="H26" s="52"/>
      <c r="I26" s="7"/>
      <c r="J26" s="52"/>
      <c r="K26" s="7"/>
      <c r="L26" s="7"/>
      <c r="M26" s="7"/>
      <c r="N26" s="7"/>
      <c r="O26" s="7"/>
      <c r="P26" s="7"/>
      <c r="Q26" s="7"/>
      <c r="R26" s="7"/>
      <c r="S26" s="7"/>
    </row>
    <row r="27" spans="1:19" ht="15" customHeight="1">
      <c r="A27" s="147" t="s">
        <v>67</v>
      </c>
      <c r="B27" s="98">
        <v>156</v>
      </c>
      <c r="C27" s="200">
        <v>8</v>
      </c>
      <c r="D27" s="53">
        <f t="shared" si="4"/>
        <v>1.248</v>
      </c>
      <c r="E27" s="7"/>
      <c r="F27" s="53">
        <v>7</v>
      </c>
      <c r="G27" s="22">
        <f>C27*F27/40</f>
        <v>1.4</v>
      </c>
      <c r="H27" s="52"/>
      <c r="I27" s="7"/>
      <c r="J27" s="52"/>
      <c r="K27" s="7"/>
      <c r="L27" s="7"/>
      <c r="M27" s="7"/>
      <c r="N27" s="7"/>
      <c r="O27" s="7"/>
      <c r="P27" s="7"/>
      <c r="Q27" s="7"/>
      <c r="R27" s="7"/>
      <c r="S27" s="7"/>
    </row>
    <row r="28" spans="1:19" ht="15" customHeight="1">
      <c r="A28" s="147" t="s">
        <v>25</v>
      </c>
      <c r="B28" s="98">
        <v>156</v>
      </c>
      <c r="C28" s="200">
        <v>6</v>
      </c>
      <c r="D28" s="53">
        <f t="shared" si="4"/>
        <v>0.93600000000000005</v>
      </c>
      <c r="E28" s="7"/>
      <c r="F28" s="53">
        <v>117</v>
      </c>
      <c r="G28" s="22">
        <f t="shared" si="5"/>
        <v>0.70199999999999996</v>
      </c>
      <c r="H28" s="52"/>
      <c r="I28" s="7"/>
      <c r="J28" s="52"/>
      <c r="K28" s="7"/>
      <c r="L28" s="7"/>
      <c r="M28" s="7"/>
      <c r="N28" s="7"/>
      <c r="O28" s="7"/>
      <c r="P28" s="7"/>
      <c r="Q28" s="7"/>
      <c r="R28" s="7"/>
      <c r="S28" s="7"/>
    </row>
    <row r="29" spans="1:19" s="103" customFormat="1" ht="74.25" customHeight="1">
      <c r="A29" s="90" t="s">
        <v>225</v>
      </c>
      <c r="B29" s="98">
        <v>156</v>
      </c>
      <c r="C29" s="202"/>
      <c r="D29" s="93"/>
      <c r="E29" s="101" t="s">
        <v>62</v>
      </c>
      <c r="F29" s="93"/>
      <c r="G29" s="102">
        <f>G30+G31+G32+G33+G34+G35+G36+G37+G38</f>
        <v>11.686</v>
      </c>
      <c r="H29" s="93">
        <v>2.69</v>
      </c>
      <c r="I29" s="102">
        <v>2.84</v>
      </c>
      <c r="J29" s="93">
        <v>2.75</v>
      </c>
      <c r="K29" s="102">
        <v>118</v>
      </c>
      <c r="L29" s="102">
        <v>0.1</v>
      </c>
      <c r="M29" s="102">
        <v>0.5</v>
      </c>
      <c r="N29" s="102">
        <v>23.4</v>
      </c>
      <c r="O29" s="102">
        <v>0.3</v>
      </c>
      <c r="P29" s="102">
        <v>197.3</v>
      </c>
      <c r="Q29" s="102">
        <v>166.9</v>
      </c>
      <c r="R29" s="102">
        <v>24.9</v>
      </c>
      <c r="S29" s="102">
        <v>0.5</v>
      </c>
    </row>
    <row r="30" spans="1:19" s="124" customFormat="1" ht="15" customHeight="1">
      <c r="A30" s="147" t="s">
        <v>110</v>
      </c>
      <c r="B30" s="98">
        <v>156</v>
      </c>
      <c r="C30" s="200">
        <v>13</v>
      </c>
      <c r="D30" s="53">
        <f t="shared" si="0"/>
        <v>2.028</v>
      </c>
      <c r="E30" s="7"/>
      <c r="F30" s="53">
        <v>42.5</v>
      </c>
      <c r="G30" s="22">
        <f>C30*F30/1000</f>
        <v>0.55249999999999999</v>
      </c>
      <c r="H30" s="53"/>
      <c r="I30" s="22"/>
      <c r="J30" s="53"/>
      <c r="K30" s="22"/>
      <c r="L30" s="22"/>
      <c r="M30" s="22"/>
      <c r="N30" s="22"/>
      <c r="O30" s="22"/>
      <c r="P30" s="22"/>
      <c r="Q30" s="22"/>
      <c r="R30" s="22"/>
      <c r="S30" s="22"/>
    </row>
    <row r="31" spans="1:19" s="103" customFormat="1" ht="15" customHeight="1">
      <c r="A31" s="147" t="s">
        <v>27</v>
      </c>
      <c r="B31" s="98">
        <v>156</v>
      </c>
      <c r="C31" s="200">
        <v>67</v>
      </c>
      <c r="D31" s="53">
        <f t="shared" si="0"/>
        <v>10.452</v>
      </c>
      <c r="E31" s="7"/>
      <c r="F31" s="53">
        <v>16.899999999999999</v>
      </c>
      <c r="G31" s="22">
        <f t="shared" ref="G31:G38" si="6">C31*F31/1000</f>
        <v>1.1322999999999999</v>
      </c>
      <c r="H31" s="53"/>
      <c r="I31" s="22"/>
      <c r="J31" s="53"/>
      <c r="K31" s="22"/>
      <c r="L31" s="22"/>
      <c r="M31" s="22"/>
      <c r="N31" s="22"/>
      <c r="O31" s="22"/>
      <c r="P31" s="22"/>
      <c r="Q31" s="22"/>
      <c r="R31" s="22"/>
      <c r="S31" s="22"/>
    </row>
    <row r="32" spans="1:19" ht="15" customHeight="1">
      <c r="A32" s="147" t="s">
        <v>36</v>
      </c>
      <c r="B32" s="98">
        <v>156</v>
      </c>
      <c r="C32" s="200">
        <v>12</v>
      </c>
      <c r="D32" s="53">
        <f t="shared" si="0"/>
        <v>1.8720000000000001</v>
      </c>
      <c r="E32" s="7"/>
      <c r="F32" s="53">
        <v>24</v>
      </c>
      <c r="G32" s="22">
        <f t="shared" si="6"/>
        <v>0.28799999999999998</v>
      </c>
      <c r="H32" s="53"/>
      <c r="I32" s="22"/>
      <c r="J32" s="53"/>
      <c r="K32" s="22"/>
      <c r="L32" s="22"/>
      <c r="M32" s="22"/>
      <c r="N32" s="22"/>
      <c r="O32" s="22"/>
      <c r="P32" s="22"/>
      <c r="Q32" s="22"/>
      <c r="R32" s="22"/>
      <c r="S32" s="22"/>
    </row>
    <row r="33" spans="1:19" ht="15" customHeight="1">
      <c r="A33" s="147" t="s">
        <v>133</v>
      </c>
      <c r="B33" s="98">
        <v>156</v>
      </c>
      <c r="C33" s="200">
        <v>46</v>
      </c>
      <c r="D33" s="53">
        <f t="shared" si="0"/>
        <v>7.1760000000000002</v>
      </c>
      <c r="E33" s="7"/>
      <c r="F33" s="53">
        <v>193</v>
      </c>
      <c r="G33" s="22">
        <f t="shared" si="6"/>
        <v>8.8780000000000001</v>
      </c>
      <c r="H33" s="53"/>
      <c r="I33" s="22"/>
      <c r="J33" s="53"/>
      <c r="K33" s="22"/>
      <c r="L33" s="22"/>
      <c r="M33" s="22"/>
      <c r="N33" s="22"/>
      <c r="O33" s="22"/>
      <c r="P33" s="22"/>
      <c r="Q33" s="22"/>
      <c r="R33" s="22"/>
      <c r="S33" s="22"/>
    </row>
    <row r="34" spans="1:19" s="35" customFormat="1" ht="15" customHeight="1">
      <c r="A34" s="147" t="s">
        <v>28</v>
      </c>
      <c r="B34" s="98">
        <v>156</v>
      </c>
      <c r="C34" s="200">
        <v>13</v>
      </c>
      <c r="D34" s="53">
        <f t="shared" si="0"/>
        <v>2.028</v>
      </c>
      <c r="E34" s="7"/>
      <c r="F34" s="53">
        <v>22.4</v>
      </c>
      <c r="G34" s="22">
        <f t="shared" si="6"/>
        <v>0.29120000000000001</v>
      </c>
      <c r="H34" s="53"/>
      <c r="I34" s="22"/>
      <c r="J34" s="53"/>
      <c r="K34" s="22"/>
      <c r="L34" s="22"/>
      <c r="M34" s="22"/>
      <c r="N34" s="22"/>
      <c r="O34" s="22"/>
      <c r="P34" s="22"/>
      <c r="Q34" s="22"/>
      <c r="R34" s="22"/>
      <c r="S34" s="22"/>
    </row>
    <row r="35" spans="1:19" ht="15" customHeight="1">
      <c r="A35" s="147" t="s">
        <v>106</v>
      </c>
      <c r="B35" s="98">
        <v>156</v>
      </c>
      <c r="C35" s="200">
        <v>1E-3</v>
      </c>
      <c r="D35" s="53">
        <f t="shared" si="0"/>
        <v>1.56E-4</v>
      </c>
      <c r="E35" s="7"/>
      <c r="F35" s="53"/>
      <c r="G35" s="22">
        <f t="shared" si="6"/>
        <v>0</v>
      </c>
      <c r="H35" s="53"/>
      <c r="I35" s="22"/>
      <c r="J35" s="53"/>
      <c r="K35" s="22"/>
      <c r="L35" s="22"/>
      <c r="M35" s="22"/>
      <c r="N35" s="22"/>
      <c r="O35" s="22"/>
      <c r="P35" s="22"/>
      <c r="Q35" s="22"/>
      <c r="R35" s="22"/>
      <c r="S35" s="22"/>
    </row>
    <row r="36" spans="1:19" ht="15" customHeight="1">
      <c r="A36" s="147" t="s">
        <v>75</v>
      </c>
      <c r="B36" s="98">
        <v>156</v>
      </c>
      <c r="C36" s="200">
        <v>3</v>
      </c>
      <c r="D36" s="53">
        <f t="shared" si="0"/>
        <v>0.46800000000000003</v>
      </c>
      <c r="E36" s="7"/>
      <c r="F36" s="53">
        <v>55</v>
      </c>
      <c r="G36" s="22">
        <f t="shared" si="6"/>
        <v>0.16500000000000001</v>
      </c>
      <c r="H36" s="53"/>
      <c r="I36" s="22"/>
      <c r="J36" s="53"/>
      <c r="K36" s="22"/>
      <c r="L36" s="22"/>
      <c r="M36" s="22"/>
      <c r="N36" s="22"/>
      <c r="O36" s="22"/>
      <c r="P36" s="22"/>
      <c r="Q36" s="22"/>
      <c r="R36" s="22"/>
      <c r="S36" s="22"/>
    </row>
    <row r="37" spans="1:19" ht="15" customHeight="1">
      <c r="A37" s="147" t="s">
        <v>19</v>
      </c>
      <c r="B37" s="98">
        <v>156</v>
      </c>
      <c r="C37" s="200">
        <v>2</v>
      </c>
      <c r="D37" s="53">
        <f t="shared" si="0"/>
        <v>0.312</v>
      </c>
      <c r="E37" s="7"/>
      <c r="F37" s="53">
        <v>14</v>
      </c>
      <c r="G37" s="22">
        <f t="shared" si="6"/>
        <v>2.8000000000000001E-2</v>
      </c>
      <c r="H37" s="53"/>
      <c r="I37" s="22"/>
      <c r="J37" s="53"/>
      <c r="K37" s="22"/>
      <c r="L37" s="22"/>
      <c r="M37" s="22"/>
      <c r="N37" s="22"/>
      <c r="O37" s="22"/>
      <c r="P37" s="22"/>
      <c r="Q37" s="22"/>
      <c r="R37" s="22"/>
      <c r="S37" s="22"/>
    </row>
    <row r="38" spans="1:19" s="35" customFormat="1" ht="15" customHeight="1">
      <c r="A38" s="85" t="s">
        <v>25</v>
      </c>
      <c r="B38" s="98">
        <v>156</v>
      </c>
      <c r="C38" s="198">
        <v>3</v>
      </c>
      <c r="D38" s="88">
        <f t="shared" si="0"/>
        <v>0.46800000000000003</v>
      </c>
      <c r="E38" s="6"/>
      <c r="F38" s="88">
        <v>117</v>
      </c>
      <c r="G38" s="22">
        <f t="shared" si="6"/>
        <v>0.35099999999999998</v>
      </c>
      <c r="H38" s="88"/>
      <c r="I38" s="8"/>
      <c r="J38" s="88"/>
      <c r="K38" s="8"/>
      <c r="L38" s="8"/>
      <c r="M38" s="8"/>
      <c r="N38" s="8"/>
      <c r="O38" s="8"/>
      <c r="P38" s="8"/>
      <c r="Q38" s="8"/>
      <c r="R38" s="8"/>
      <c r="S38" s="8"/>
    </row>
    <row r="39" spans="1:19" s="103" customFormat="1" ht="32.25" customHeight="1">
      <c r="A39" s="97" t="s">
        <v>184</v>
      </c>
      <c r="B39" s="98">
        <v>156</v>
      </c>
      <c r="C39" s="108"/>
      <c r="D39" s="93"/>
      <c r="E39" s="101">
        <v>100</v>
      </c>
      <c r="F39" s="93"/>
      <c r="G39" s="102">
        <f>G40+G41+G42+G43</f>
        <v>45.263759999999998</v>
      </c>
      <c r="H39" s="93">
        <v>15.89</v>
      </c>
      <c r="I39" s="102">
        <v>11.67</v>
      </c>
      <c r="J39" s="93">
        <v>3.09</v>
      </c>
      <c r="K39" s="102">
        <v>292.36</v>
      </c>
      <c r="L39" s="102">
        <v>0.04</v>
      </c>
      <c r="M39" s="102">
        <v>0.67</v>
      </c>
      <c r="N39" s="102">
        <v>24.4</v>
      </c>
      <c r="O39" s="102"/>
      <c r="P39" s="102">
        <v>24.54</v>
      </c>
      <c r="Q39" s="102">
        <v>83.48</v>
      </c>
      <c r="R39" s="102">
        <v>15.09</v>
      </c>
      <c r="S39" s="102">
        <v>0.41</v>
      </c>
    </row>
    <row r="40" spans="1:19" ht="15" customHeight="1">
      <c r="A40" s="11" t="s">
        <v>232</v>
      </c>
      <c r="B40" s="98">
        <v>156</v>
      </c>
      <c r="C40" s="12">
        <v>122</v>
      </c>
      <c r="D40" s="53">
        <f t="shared" si="0"/>
        <v>19.032</v>
      </c>
      <c r="E40" s="7"/>
      <c r="F40" s="53">
        <v>330</v>
      </c>
      <c r="G40" s="22">
        <f>C40*F40/1000</f>
        <v>40.26</v>
      </c>
      <c r="H40" s="53"/>
      <c r="I40" s="22"/>
      <c r="J40" s="53"/>
      <c r="K40" s="22"/>
      <c r="L40" s="22"/>
      <c r="M40" s="22"/>
      <c r="N40" s="22"/>
      <c r="O40" s="22"/>
      <c r="P40" s="22"/>
      <c r="Q40" s="22"/>
      <c r="R40" s="22"/>
      <c r="S40" s="22"/>
    </row>
    <row r="41" spans="1:19" s="103" customFormat="1" ht="15" customHeight="1">
      <c r="A41" s="11" t="s">
        <v>36</v>
      </c>
      <c r="B41" s="98">
        <v>156</v>
      </c>
      <c r="C41" s="12">
        <v>5</v>
      </c>
      <c r="D41" s="53">
        <f t="shared" si="0"/>
        <v>0.78</v>
      </c>
      <c r="E41" s="7"/>
      <c r="F41" s="53">
        <v>24</v>
      </c>
      <c r="G41" s="22">
        <f t="shared" ref="G41:G50" si="7">C41*F41/1000</f>
        <v>0.12</v>
      </c>
      <c r="H41" s="53"/>
      <c r="I41" s="22"/>
      <c r="J41" s="53"/>
      <c r="K41" s="22"/>
      <c r="L41" s="22"/>
      <c r="M41" s="22"/>
      <c r="N41" s="22"/>
      <c r="O41" s="22"/>
      <c r="P41" s="22"/>
      <c r="Q41" s="22"/>
      <c r="R41" s="22"/>
      <c r="S41" s="22"/>
    </row>
    <row r="42" spans="1:19" ht="15" customHeight="1">
      <c r="A42" s="11" t="s">
        <v>41</v>
      </c>
      <c r="B42" s="98">
        <v>156</v>
      </c>
      <c r="C42" s="12">
        <v>8</v>
      </c>
      <c r="D42" s="53">
        <f t="shared" si="0"/>
        <v>1.248</v>
      </c>
      <c r="E42" s="7"/>
      <c r="F42" s="53">
        <v>606.97</v>
      </c>
      <c r="G42" s="22">
        <f t="shared" si="7"/>
        <v>4.8557600000000001</v>
      </c>
      <c r="H42" s="53"/>
      <c r="I42" s="22"/>
      <c r="J42" s="53"/>
      <c r="K42" s="22"/>
      <c r="L42" s="22"/>
      <c r="M42" s="22"/>
      <c r="N42" s="22"/>
      <c r="O42" s="22"/>
      <c r="P42" s="22"/>
      <c r="Q42" s="22"/>
      <c r="R42" s="22"/>
      <c r="S42" s="22"/>
    </row>
    <row r="43" spans="1:19" s="103" customFormat="1" ht="15" customHeight="1">
      <c r="A43" s="11" t="s">
        <v>19</v>
      </c>
      <c r="B43" s="98">
        <v>156</v>
      </c>
      <c r="C43" s="12">
        <v>2</v>
      </c>
      <c r="D43" s="53">
        <f t="shared" si="0"/>
        <v>0.312</v>
      </c>
      <c r="E43" s="7"/>
      <c r="F43" s="53">
        <v>14</v>
      </c>
      <c r="G43" s="22">
        <f t="shared" si="7"/>
        <v>2.8000000000000001E-2</v>
      </c>
      <c r="H43" s="53"/>
      <c r="I43" s="22"/>
      <c r="J43" s="53"/>
      <c r="K43" s="22"/>
      <c r="L43" s="22"/>
      <c r="M43" s="22"/>
      <c r="N43" s="22"/>
      <c r="O43" s="22"/>
      <c r="P43" s="22"/>
      <c r="Q43" s="22"/>
      <c r="R43" s="22"/>
      <c r="S43" s="22"/>
    </row>
    <row r="44" spans="1:19" ht="15" customHeight="1">
      <c r="A44" s="90" t="s">
        <v>92</v>
      </c>
      <c r="B44" s="98">
        <v>156</v>
      </c>
      <c r="C44" s="202"/>
      <c r="D44" s="94"/>
      <c r="E44" s="101">
        <v>150</v>
      </c>
      <c r="F44" s="93"/>
      <c r="G44" s="102">
        <f>G45+G46+G47</f>
        <v>9.4417600000000004</v>
      </c>
      <c r="H44" s="93">
        <v>3.67</v>
      </c>
      <c r="I44" s="102">
        <v>5.42</v>
      </c>
      <c r="J44" s="93">
        <v>36.67</v>
      </c>
      <c r="K44" s="102">
        <v>210.11</v>
      </c>
      <c r="L44" s="81">
        <v>0.03</v>
      </c>
      <c r="M44" s="81"/>
      <c r="N44" s="81">
        <v>36</v>
      </c>
      <c r="O44" s="81">
        <v>0.8</v>
      </c>
      <c r="P44" s="81">
        <v>3.48</v>
      </c>
      <c r="Q44" s="81">
        <v>82</v>
      </c>
      <c r="R44" s="81">
        <v>25.34</v>
      </c>
      <c r="S44" s="81">
        <v>0.7</v>
      </c>
    </row>
    <row r="45" spans="1:19" ht="15" customHeight="1">
      <c r="A45" s="147" t="s">
        <v>35</v>
      </c>
      <c r="B45" s="98">
        <v>156</v>
      </c>
      <c r="C45" s="200">
        <v>53</v>
      </c>
      <c r="D45" s="52">
        <f t="shared" ref="D45:D47" si="8">B45*C45/1000</f>
        <v>8.2680000000000007</v>
      </c>
      <c r="E45" s="7"/>
      <c r="F45" s="53">
        <v>86</v>
      </c>
      <c r="G45" s="22">
        <f t="shared" ref="G45:G47" si="9">C45*F45/1000</f>
        <v>4.5579999999999998</v>
      </c>
      <c r="H45" s="53"/>
      <c r="I45" s="22"/>
      <c r="J45" s="53"/>
      <c r="K45" s="22"/>
      <c r="L45" s="22"/>
      <c r="M45" s="22"/>
      <c r="N45" s="22"/>
      <c r="O45" s="22"/>
      <c r="P45" s="22"/>
      <c r="Q45" s="22"/>
      <c r="R45" s="22"/>
      <c r="S45" s="22"/>
    </row>
    <row r="46" spans="1:19" ht="15" customHeight="1">
      <c r="A46" s="147" t="s">
        <v>41</v>
      </c>
      <c r="B46" s="98">
        <v>156</v>
      </c>
      <c r="C46" s="200">
        <v>8</v>
      </c>
      <c r="D46" s="52">
        <f t="shared" si="8"/>
        <v>1.248</v>
      </c>
      <c r="E46" s="7"/>
      <c r="F46" s="53">
        <v>606.97</v>
      </c>
      <c r="G46" s="22">
        <f t="shared" si="9"/>
        <v>4.8557600000000001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ht="15" customHeight="1">
      <c r="A47" s="85" t="s">
        <v>19</v>
      </c>
      <c r="B47" s="98">
        <v>156</v>
      </c>
      <c r="C47" s="198">
        <v>2</v>
      </c>
      <c r="D47" s="4">
        <f t="shared" si="8"/>
        <v>0.312</v>
      </c>
      <c r="E47" s="6"/>
      <c r="F47" s="88">
        <v>14</v>
      </c>
      <c r="G47" s="22">
        <f t="shared" si="9"/>
        <v>2.8000000000000001E-2</v>
      </c>
      <c r="H47" s="88"/>
      <c r="I47" s="8"/>
      <c r="J47" s="88"/>
      <c r="K47" s="8"/>
      <c r="L47" s="8"/>
      <c r="M47" s="8"/>
      <c r="N47" s="8"/>
      <c r="O47" s="8"/>
      <c r="P47" s="8"/>
      <c r="Q47" s="8"/>
      <c r="R47" s="8"/>
      <c r="S47" s="8"/>
    </row>
    <row r="48" spans="1:19" s="103" customFormat="1" ht="25.5">
      <c r="A48" s="104" t="s">
        <v>109</v>
      </c>
      <c r="B48" s="98">
        <v>156</v>
      </c>
      <c r="C48" s="105"/>
      <c r="D48" s="188"/>
      <c r="E48" s="106">
        <v>200</v>
      </c>
      <c r="F48" s="188"/>
      <c r="G48" s="182">
        <f>G49+G50</f>
        <v>8.6120000000000001</v>
      </c>
      <c r="H48" s="188">
        <v>0.45</v>
      </c>
      <c r="I48" s="107">
        <v>0.1</v>
      </c>
      <c r="J48" s="188">
        <v>33.99</v>
      </c>
      <c r="K48" s="107">
        <v>141.19999999999999</v>
      </c>
      <c r="L48" s="101">
        <v>0.1</v>
      </c>
      <c r="M48" s="101">
        <v>60</v>
      </c>
      <c r="N48" s="101"/>
      <c r="O48" s="101"/>
      <c r="P48" s="101">
        <v>115.1</v>
      </c>
      <c r="Q48" s="101">
        <v>57.5</v>
      </c>
      <c r="R48" s="101">
        <v>38.130000000000003</v>
      </c>
      <c r="S48" s="101">
        <v>1.2</v>
      </c>
    </row>
    <row r="49" spans="1:19" ht="15" customHeight="1">
      <c r="A49" s="11" t="s">
        <v>111</v>
      </c>
      <c r="B49" s="98">
        <v>156</v>
      </c>
      <c r="C49" s="12">
        <v>80</v>
      </c>
      <c r="D49" s="53">
        <f t="shared" si="0"/>
        <v>12.48</v>
      </c>
      <c r="E49" s="7"/>
      <c r="F49" s="53">
        <v>88.9</v>
      </c>
      <c r="G49" s="22">
        <f t="shared" si="7"/>
        <v>7.1120000000000001</v>
      </c>
      <c r="H49" s="52"/>
      <c r="I49" s="7"/>
      <c r="J49" s="52"/>
      <c r="K49" s="7"/>
      <c r="L49" s="7"/>
      <c r="M49" s="7"/>
      <c r="N49" s="7"/>
      <c r="O49" s="7"/>
      <c r="P49" s="7"/>
      <c r="Q49" s="7"/>
      <c r="R49" s="7"/>
      <c r="S49" s="7"/>
    </row>
    <row r="50" spans="1:19" s="35" customFormat="1" ht="15" customHeight="1">
      <c r="A50" s="10" t="s">
        <v>22</v>
      </c>
      <c r="B50" s="98">
        <v>156</v>
      </c>
      <c r="C50" s="9">
        <v>30</v>
      </c>
      <c r="D50" s="88">
        <f t="shared" si="0"/>
        <v>4.68</v>
      </c>
      <c r="E50" s="6"/>
      <c r="F50" s="88">
        <v>50</v>
      </c>
      <c r="G50" s="22">
        <f t="shared" si="7"/>
        <v>1.5</v>
      </c>
      <c r="H50" s="4"/>
      <c r="I50" s="6"/>
      <c r="J50" s="4"/>
      <c r="K50" s="6"/>
      <c r="L50" s="6"/>
      <c r="M50" s="6"/>
      <c r="N50" s="6"/>
      <c r="O50" s="6"/>
      <c r="P50" s="6"/>
      <c r="Q50" s="6"/>
      <c r="R50" s="6"/>
      <c r="S50" s="6"/>
    </row>
    <row r="51" spans="1:19" s="103" customFormat="1" ht="15" customHeight="1">
      <c r="A51" s="97" t="s">
        <v>44</v>
      </c>
      <c r="B51" s="98">
        <v>156</v>
      </c>
      <c r="C51" s="99"/>
      <c r="D51" s="93"/>
      <c r="E51" s="101">
        <v>72</v>
      </c>
      <c r="F51" s="102"/>
      <c r="G51" s="102">
        <f>SUM(G52)</f>
        <v>2.952</v>
      </c>
      <c r="H51" s="34">
        <v>8.4600000000000009</v>
      </c>
      <c r="I51" s="34">
        <v>2.5099999999999998</v>
      </c>
      <c r="J51" s="34">
        <v>44.33</v>
      </c>
      <c r="K51" s="34">
        <v>186</v>
      </c>
      <c r="L51" s="34">
        <v>7.0000000000000007E-2</v>
      </c>
      <c r="M51" s="34"/>
      <c r="N51" s="34"/>
      <c r="O51" s="34">
        <v>0.54</v>
      </c>
      <c r="P51" s="34">
        <v>13.8</v>
      </c>
      <c r="Q51" s="34">
        <v>63.6</v>
      </c>
      <c r="R51" s="34">
        <v>15</v>
      </c>
      <c r="S51" s="34">
        <v>1.86</v>
      </c>
    </row>
    <row r="52" spans="1:19" ht="15" customHeight="1">
      <c r="A52" s="10" t="s">
        <v>43</v>
      </c>
      <c r="B52" s="98">
        <v>156</v>
      </c>
      <c r="C52" s="9">
        <v>72</v>
      </c>
      <c r="D52" s="88">
        <f t="shared" si="0"/>
        <v>11.231999999999999</v>
      </c>
      <c r="E52" s="6"/>
      <c r="F52" s="8">
        <v>41</v>
      </c>
      <c r="G52" s="8">
        <f>C52*F52/1000</f>
        <v>2.952</v>
      </c>
      <c r="H52" s="4"/>
      <c r="I52" s="6"/>
      <c r="J52" s="4"/>
      <c r="K52" s="6"/>
      <c r="L52" s="6"/>
      <c r="M52" s="6"/>
      <c r="N52" s="6"/>
      <c r="O52" s="6"/>
      <c r="P52" s="6"/>
      <c r="Q52" s="6"/>
      <c r="R52" s="6"/>
      <c r="S52" s="6"/>
    </row>
    <row r="53" spans="1:19" ht="15" customHeight="1">
      <c r="A53" s="97" t="s">
        <v>100</v>
      </c>
      <c r="B53" s="98">
        <v>156</v>
      </c>
      <c r="C53" s="99"/>
      <c r="D53" s="93"/>
      <c r="E53" s="101">
        <v>170</v>
      </c>
      <c r="F53" s="93"/>
      <c r="G53" s="102">
        <f>SUM(G54)</f>
        <v>10.659000000000001</v>
      </c>
      <c r="H53" s="93">
        <v>0.68</v>
      </c>
      <c r="I53" s="102">
        <v>0.51</v>
      </c>
      <c r="J53" s="93">
        <v>13.5</v>
      </c>
      <c r="K53" s="102">
        <v>80</v>
      </c>
      <c r="L53" s="102" t="s">
        <v>245</v>
      </c>
      <c r="M53" s="102">
        <v>7.5</v>
      </c>
      <c r="N53" s="102"/>
      <c r="O53" s="102">
        <v>0.15</v>
      </c>
      <c r="P53" s="102">
        <v>12</v>
      </c>
      <c r="Q53" s="102">
        <v>8.25</v>
      </c>
      <c r="R53" s="102">
        <v>6.75</v>
      </c>
      <c r="S53" s="102">
        <v>1.65</v>
      </c>
    </row>
    <row r="54" spans="1:19" ht="15" customHeight="1">
      <c r="A54" s="10" t="s">
        <v>98</v>
      </c>
      <c r="B54" s="98">
        <v>156</v>
      </c>
      <c r="C54" s="9">
        <v>170</v>
      </c>
      <c r="D54" s="88">
        <f t="shared" ref="D54" si="10">B54*C54/1000</f>
        <v>26.52</v>
      </c>
      <c r="E54" s="6"/>
      <c r="F54" s="88">
        <v>62.7</v>
      </c>
      <c r="G54" s="8">
        <f>C54*F54/1000</f>
        <v>10.659000000000001</v>
      </c>
      <c r="H54" s="88"/>
      <c r="I54" s="8"/>
      <c r="J54" s="88"/>
      <c r="K54" s="8"/>
      <c r="L54" s="8"/>
      <c r="M54" s="8"/>
      <c r="N54" s="8"/>
      <c r="O54" s="8"/>
      <c r="P54" s="8"/>
      <c r="Q54" s="8"/>
      <c r="R54" s="8"/>
      <c r="S54" s="8"/>
    </row>
    <row r="55" spans="1:19" s="35" customFormat="1" ht="15" customHeight="1">
      <c r="A55" s="161"/>
      <c r="B55" s="162"/>
      <c r="C55" s="177"/>
      <c r="D55" s="164"/>
      <c r="E55" s="165"/>
      <c r="F55" s="186"/>
      <c r="G55" s="165"/>
      <c r="H55" s="23">
        <f>SUM(H23:H54)</f>
        <v>32.839999999999996</v>
      </c>
      <c r="I55" s="23">
        <f>SUM(I29:I54)</f>
        <v>23.05</v>
      </c>
      <c r="J55" s="23">
        <f>SUM(J29:J54)</f>
        <v>134.32999999999998</v>
      </c>
      <c r="K55" s="23">
        <f>SUM(K29:K54)</f>
        <v>1027.67</v>
      </c>
      <c r="L55" s="23">
        <f t="shared" ref="L55:S55" si="11">SUM(L29:L54)</f>
        <v>0.34</v>
      </c>
      <c r="M55" s="23">
        <f t="shared" si="11"/>
        <v>68.67</v>
      </c>
      <c r="N55" s="23">
        <f t="shared" si="11"/>
        <v>83.8</v>
      </c>
      <c r="O55" s="23">
        <f t="shared" si="11"/>
        <v>1.79</v>
      </c>
      <c r="P55" s="23">
        <f t="shared" si="11"/>
        <v>366.21999999999997</v>
      </c>
      <c r="Q55" s="23">
        <f t="shared" si="11"/>
        <v>461.73</v>
      </c>
      <c r="R55" s="23">
        <f t="shared" si="11"/>
        <v>125.21000000000001</v>
      </c>
      <c r="S55" s="23">
        <f t="shared" si="11"/>
        <v>6.32</v>
      </c>
    </row>
    <row r="56" spans="1:19">
      <c r="A56" s="56"/>
      <c r="B56" s="56"/>
      <c r="C56" s="56"/>
      <c r="D56" s="56"/>
      <c r="E56" s="56"/>
      <c r="F56" s="221" t="s">
        <v>46</v>
      </c>
      <c r="G56" s="49">
        <f>E58*E59</f>
        <v>24449.305919999995</v>
      </c>
      <c r="H56" s="153">
        <f>H21+H55</f>
        <v>57.929999999999993</v>
      </c>
      <c r="I56" s="153">
        <f>I21+I55</f>
        <v>45.519999999999996</v>
      </c>
      <c r="J56" s="153">
        <f>J21+J55</f>
        <v>217.01</v>
      </c>
      <c r="K56" s="153">
        <f>K21+K55</f>
        <v>1684.93</v>
      </c>
      <c r="L56" s="153">
        <f t="shared" ref="L56:S56" si="12">L21+L55</f>
        <v>0.83000000000000007</v>
      </c>
      <c r="M56" s="153">
        <f t="shared" si="12"/>
        <v>72.180000000000007</v>
      </c>
      <c r="N56" s="153">
        <f t="shared" si="12"/>
        <v>207.39999999999998</v>
      </c>
      <c r="O56" s="153">
        <f t="shared" si="12"/>
        <v>2.94</v>
      </c>
      <c r="P56" s="153">
        <f t="shared" si="12"/>
        <v>804.69</v>
      </c>
      <c r="Q56" s="153">
        <f t="shared" si="12"/>
        <v>865.23</v>
      </c>
      <c r="R56" s="153">
        <f t="shared" si="12"/>
        <v>204.74</v>
      </c>
      <c r="S56" s="153">
        <f t="shared" si="12"/>
        <v>10.77</v>
      </c>
    </row>
    <row r="58" spans="1:19">
      <c r="A58" s="2" t="s">
        <v>47</v>
      </c>
      <c r="E58" s="175">
        <v>156</v>
      </c>
      <c r="F58" s="2" t="s">
        <v>48</v>
      </c>
    </row>
    <row r="59" spans="1:19">
      <c r="A59" s="2" t="s">
        <v>49</v>
      </c>
      <c r="E59" s="174">
        <f>SUM(G9+G15+G17+G19+G23+G29+G39+G44+G48+G51+G53)</f>
        <v>156.72631999999996</v>
      </c>
      <c r="F59" s="2" t="s">
        <v>50</v>
      </c>
    </row>
    <row r="61" spans="1:19" ht="15" customHeight="1">
      <c r="A61" s="2" t="s">
        <v>262</v>
      </c>
      <c r="B61" s="3" t="s">
        <v>292</v>
      </c>
      <c r="E61" s="2" t="s">
        <v>51</v>
      </c>
      <c r="H61" s="3"/>
      <c r="I61" s="2" t="s">
        <v>52</v>
      </c>
    </row>
  </sheetData>
  <mergeCells count="6">
    <mergeCell ref="H5:K5"/>
    <mergeCell ref="A1:B1"/>
    <mergeCell ref="A2:B2"/>
    <mergeCell ref="A3:B3"/>
    <mergeCell ref="A4:B4"/>
    <mergeCell ref="C4:G5"/>
  </mergeCells>
  <pageMargins left="0.78740157480314965" right="0.39370078740157483" top="0.39370078740157483" bottom="0.39370078740157483" header="0.31496062992125984" footer="0.31496062992125984"/>
  <pageSetup paperSize="9" scale="46" orientation="portrait" r:id="rId1"/>
</worksheet>
</file>

<file path=xl/worksheets/sheet40.xml><?xml version="1.0" encoding="utf-8"?>
<worksheet xmlns="http://schemas.openxmlformats.org/spreadsheetml/2006/main" xmlns:r="http://schemas.openxmlformats.org/officeDocument/2006/relationships">
  <dimension ref="A1:S70"/>
  <sheetViews>
    <sheetView view="pageBreakPreview" topLeftCell="A40" zoomScale="82" zoomScaleNormal="110" zoomScaleSheetLayoutView="82" workbookViewId="0">
      <selection activeCell="H20" sqref="H20:S20"/>
    </sheetView>
  </sheetViews>
  <sheetFormatPr defaultColWidth="8.85546875" defaultRowHeight="12.75"/>
  <cols>
    <col min="1" max="1" width="29.85546875" style="2" customWidth="1"/>
    <col min="2" max="2" width="12.5703125" style="2" customWidth="1"/>
    <col min="3" max="6" width="9.7109375" style="2" customWidth="1"/>
    <col min="7" max="7" width="12.140625" style="2" customWidth="1"/>
    <col min="8" max="11" width="9.7109375" style="2" customWidth="1"/>
    <col min="12" max="16384" width="8.85546875" style="2"/>
  </cols>
  <sheetData>
    <row r="1" spans="1:19" ht="25.5" customHeight="1">
      <c r="A1" s="276" t="s">
        <v>287</v>
      </c>
      <c r="B1" s="276"/>
      <c r="C1" s="255"/>
      <c r="D1" s="255"/>
    </row>
    <row r="2" spans="1:19">
      <c r="A2" s="277" t="s">
        <v>14</v>
      </c>
      <c r="B2" s="277"/>
    </row>
    <row r="3" spans="1:19" ht="15">
      <c r="A3" s="278" t="s">
        <v>17</v>
      </c>
      <c r="B3" s="278"/>
      <c r="H3" s="282"/>
      <c r="I3" s="282"/>
      <c r="J3" s="283"/>
      <c r="K3" s="283"/>
    </row>
    <row r="4" spans="1:19" ht="14.45" customHeight="1">
      <c r="A4" s="277" t="s">
        <v>16</v>
      </c>
      <c r="B4" s="277"/>
      <c r="C4" s="279" t="s">
        <v>18</v>
      </c>
      <c r="D4" s="279"/>
      <c r="E4" s="279"/>
      <c r="F4" s="279"/>
      <c r="G4" s="279"/>
      <c r="H4" s="56"/>
      <c r="I4" s="56"/>
    </row>
    <row r="5" spans="1:19" ht="19.5">
      <c r="C5" s="279"/>
      <c r="D5" s="279"/>
      <c r="E5" s="279"/>
      <c r="F5" s="279"/>
      <c r="G5" s="279"/>
      <c r="H5" s="280" t="s">
        <v>83</v>
      </c>
      <c r="I5" s="280"/>
      <c r="J5" s="280"/>
      <c r="K5" s="280"/>
    </row>
    <row r="6" spans="1:19">
      <c r="E6" s="2" t="s">
        <v>175</v>
      </c>
    </row>
    <row r="7" spans="1:19" s="1" customFormat="1" ht="43.9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24" customHeight="1">
      <c r="A8" s="132" t="s">
        <v>11</v>
      </c>
      <c r="B8" s="133">
        <v>96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 ht="21.75" customHeight="1">
      <c r="A9" s="90" t="s">
        <v>230</v>
      </c>
      <c r="B9" s="98">
        <v>96</v>
      </c>
      <c r="C9" s="199"/>
      <c r="D9" s="94"/>
      <c r="E9" s="101">
        <v>250</v>
      </c>
      <c r="F9" s="94"/>
      <c r="G9" s="112">
        <f>SUM(G10:G13)</f>
        <v>10.97819</v>
      </c>
      <c r="H9" s="93">
        <v>6.76</v>
      </c>
      <c r="I9" s="102">
        <v>11.43</v>
      </c>
      <c r="J9" s="93">
        <v>21.61</v>
      </c>
      <c r="K9" s="102">
        <v>216</v>
      </c>
      <c r="L9" s="102">
        <v>0.18</v>
      </c>
      <c r="M9" s="102">
        <v>3.3</v>
      </c>
      <c r="N9" s="102">
        <v>132</v>
      </c>
      <c r="O9" s="102"/>
      <c r="P9" s="102">
        <v>638</v>
      </c>
      <c r="Q9" s="102">
        <v>454.7</v>
      </c>
      <c r="R9" s="102">
        <v>70.7</v>
      </c>
      <c r="S9" s="102">
        <v>0.6</v>
      </c>
    </row>
    <row r="10" spans="1:19" ht="15" customHeight="1">
      <c r="A10" s="147" t="s">
        <v>58</v>
      </c>
      <c r="B10" s="98">
        <v>96</v>
      </c>
      <c r="C10" s="200">
        <v>125</v>
      </c>
      <c r="D10" s="52">
        <f>B10*C10/1000</f>
        <v>12</v>
      </c>
      <c r="E10" s="7"/>
      <c r="F10" s="53">
        <v>67.569999999999993</v>
      </c>
      <c r="G10" s="22">
        <f>C10*F10/1000</f>
        <v>8.4462499999999991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96</v>
      </c>
      <c r="C11" s="200">
        <v>2</v>
      </c>
      <c r="D11" s="52">
        <f t="shared" ref="D11:D57" si="0">B11*C11/1000</f>
        <v>0.192</v>
      </c>
      <c r="E11" s="7"/>
      <c r="F11" s="53">
        <v>606.97</v>
      </c>
      <c r="G11" s="22">
        <f t="shared" ref="G11:G17" si="1">C11*F11/1000</f>
        <v>1.21394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s="35" customFormat="1" ht="15" customHeight="1">
      <c r="A12" s="147" t="s">
        <v>35</v>
      </c>
      <c r="B12" s="98">
        <v>96</v>
      </c>
      <c r="C12" s="200">
        <v>15</v>
      </c>
      <c r="D12" s="52">
        <f t="shared" si="0"/>
        <v>1.44</v>
      </c>
      <c r="E12" s="7"/>
      <c r="F12" s="53">
        <v>86</v>
      </c>
      <c r="G12" s="22">
        <f t="shared" si="1"/>
        <v>1.29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85" t="s">
        <v>19</v>
      </c>
      <c r="B13" s="98">
        <v>96</v>
      </c>
      <c r="C13" s="198">
        <v>2</v>
      </c>
      <c r="D13" s="4">
        <f t="shared" si="0"/>
        <v>0.192</v>
      </c>
      <c r="E13" s="6"/>
      <c r="F13" s="88">
        <v>14</v>
      </c>
      <c r="G13" s="22">
        <f t="shared" si="1"/>
        <v>2.8000000000000001E-2</v>
      </c>
      <c r="H13" s="88"/>
      <c r="I13" s="8"/>
      <c r="J13" s="88"/>
      <c r="K13" s="8"/>
      <c r="L13" s="8"/>
      <c r="M13" s="8"/>
      <c r="N13" s="8"/>
      <c r="O13" s="8"/>
      <c r="P13" s="8"/>
      <c r="Q13" s="8"/>
      <c r="R13" s="8"/>
      <c r="S13" s="8"/>
    </row>
    <row r="14" spans="1:19" s="103" customFormat="1" ht="15" customHeight="1">
      <c r="A14" s="97" t="s">
        <v>60</v>
      </c>
      <c r="B14" s="98">
        <v>96</v>
      </c>
      <c r="C14" s="108"/>
      <c r="D14" s="94"/>
      <c r="E14" s="101">
        <v>200</v>
      </c>
      <c r="F14" s="93"/>
      <c r="G14" s="81">
        <f>G15</f>
        <v>2.4</v>
      </c>
      <c r="H14" s="93">
        <v>0.44</v>
      </c>
      <c r="I14" s="102">
        <v>7.0000000000000007E-2</v>
      </c>
      <c r="J14" s="93">
        <v>34.28</v>
      </c>
      <c r="K14" s="102">
        <v>139.51</v>
      </c>
      <c r="L14" s="112"/>
      <c r="M14" s="112">
        <v>80</v>
      </c>
      <c r="N14" s="112"/>
      <c r="O14" s="112">
        <v>0.18</v>
      </c>
      <c r="P14" s="112">
        <v>8.1999999999999993</v>
      </c>
      <c r="Q14" s="112">
        <v>6.42</v>
      </c>
      <c r="R14" s="112">
        <v>0.96</v>
      </c>
      <c r="S14" s="112">
        <v>0.28000000000000003</v>
      </c>
    </row>
    <row r="15" spans="1:19" s="103" customFormat="1" ht="15" customHeight="1">
      <c r="A15" s="10" t="s">
        <v>60</v>
      </c>
      <c r="B15" s="98">
        <v>96</v>
      </c>
      <c r="C15" s="9">
        <v>32</v>
      </c>
      <c r="D15" s="4">
        <f t="shared" si="0"/>
        <v>3.0720000000000001</v>
      </c>
      <c r="E15" s="6"/>
      <c r="F15" s="88">
        <v>75</v>
      </c>
      <c r="G15" s="8">
        <f t="shared" si="1"/>
        <v>2.4</v>
      </c>
      <c r="H15" s="88"/>
      <c r="I15" s="8"/>
      <c r="J15" s="88"/>
      <c r="K15" s="8"/>
      <c r="L15" s="8"/>
      <c r="M15" s="8"/>
      <c r="N15" s="8"/>
      <c r="O15" s="8"/>
      <c r="P15" s="8"/>
      <c r="Q15" s="8"/>
      <c r="R15" s="8"/>
      <c r="S15" s="8"/>
    </row>
    <row r="16" spans="1:19" s="103" customFormat="1" ht="15" customHeight="1">
      <c r="A16" s="97" t="s">
        <v>139</v>
      </c>
      <c r="B16" s="98">
        <v>96</v>
      </c>
      <c r="C16" s="108"/>
      <c r="D16" s="94"/>
      <c r="E16" s="101">
        <v>90</v>
      </c>
      <c r="F16" s="93"/>
      <c r="G16" s="81">
        <f>G17</f>
        <v>3.69</v>
      </c>
      <c r="H16" s="101">
        <v>12.18</v>
      </c>
      <c r="I16" s="101">
        <v>3.17</v>
      </c>
      <c r="J16" s="101">
        <v>28.5</v>
      </c>
      <c r="K16" s="102">
        <v>233.8</v>
      </c>
      <c r="L16" s="102">
        <v>0.05</v>
      </c>
      <c r="M16" s="102"/>
      <c r="N16" s="102"/>
      <c r="O16" s="102">
        <v>0.65</v>
      </c>
      <c r="P16" s="102">
        <v>11.5</v>
      </c>
      <c r="Q16" s="102">
        <v>43.5</v>
      </c>
      <c r="R16" s="102">
        <v>16.5</v>
      </c>
      <c r="S16" s="102">
        <v>0.55000000000000004</v>
      </c>
    </row>
    <row r="17" spans="1:19" s="35" customFormat="1" ht="15" customHeight="1">
      <c r="A17" s="10" t="s">
        <v>139</v>
      </c>
      <c r="B17" s="98">
        <v>96</v>
      </c>
      <c r="C17" s="9">
        <v>90</v>
      </c>
      <c r="D17" s="4">
        <f t="shared" si="0"/>
        <v>8.64</v>
      </c>
      <c r="E17" s="6"/>
      <c r="F17" s="88">
        <v>41</v>
      </c>
      <c r="G17" s="8">
        <f t="shared" si="1"/>
        <v>3.69</v>
      </c>
      <c r="H17" s="88"/>
      <c r="I17" s="8"/>
      <c r="J17" s="88"/>
      <c r="K17" s="8"/>
      <c r="L17" s="8"/>
      <c r="M17" s="8"/>
      <c r="N17" s="8"/>
      <c r="O17" s="8"/>
      <c r="P17" s="8"/>
      <c r="Q17" s="8"/>
      <c r="R17" s="8"/>
      <c r="S17" s="8"/>
    </row>
    <row r="18" spans="1:19" s="103" customFormat="1" ht="21" customHeight="1">
      <c r="A18" s="161"/>
      <c r="B18" s="162"/>
      <c r="C18" s="177"/>
      <c r="D18" s="164"/>
      <c r="E18" s="165"/>
      <c r="F18" s="186"/>
      <c r="G18" s="165"/>
      <c r="H18" s="23">
        <f>SUM(H8:H17)</f>
        <v>19.38</v>
      </c>
      <c r="I18" s="23">
        <f>SUM(I8:I17)</f>
        <v>14.67</v>
      </c>
      <c r="J18" s="23">
        <f>SUM(J8:J17)</f>
        <v>84.39</v>
      </c>
      <c r="K18" s="23">
        <f>SUM(K8:K17)</f>
        <v>589.30999999999995</v>
      </c>
      <c r="L18" s="23">
        <f t="shared" ref="L18:S18" si="2">SUM(L8:L17)</f>
        <v>0.22999999999999998</v>
      </c>
      <c r="M18" s="23">
        <f t="shared" si="2"/>
        <v>83.3</v>
      </c>
      <c r="N18" s="23">
        <f t="shared" si="2"/>
        <v>132</v>
      </c>
      <c r="O18" s="23">
        <f t="shared" si="2"/>
        <v>0.83000000000000007</v>
      </c>
      <c r="P18" s="23">
        <f t="shared" si="2"/>
        <v>657.7</v>
      </c>
      <c r="Q18" s="23">
        <f t="shared" si="2"/>
        <v>504.62</v>
      </c>
      <c r="R18" s="23">
        <f t="shared" si="2"/>
        <v>88.16</v>
      </c>
      <c r="S18" s="23">
        <f t="shared" si="2"/>
        <v>1.4300000000000002</v>
      </c>
    </row>
    <row r="19" spans="1:19" ht="24" customHeight="1">
      <c r="A19" s="132" t="s">
        <v>12</v>
      </c>
      <c r="B19" s="133">
        <v>96</v>
      </c>
      <c r="C19" s="134"/>
      <c r="D19" s="156"/>
      <c r="E19" s="134"/>
      <c r="F19" s="156"/>
      <c r="G19" s="134"/>
      <c r="H19" s="134"/>
      <c r="I19" s="134"/>
      <c r="J19" s="134"/>
      <c r="K19" s="135"/>
      <c r="L19" s="135"/>
      <c r="M19" s="135"/>
      <c r="N19" s="135"/>
      <c r="O19" s="135"/>
      <c r="P19" s="135"/>
      <c r="Q19" s="135"/>
      <c r="R19" s="135"/>
      <c r="S19" s="135"/>
    </row>
    <row r="20" spans="1:19" s="103" customFormat="1" ht="33" customHeight="1">
      <c r="A20" s="90" t="s">
        <v>260</v>
      </c>
      <c r="B20" s="98">
        <v>96</v>
      </c>
      <c r="C20" s="202"/>
      <c r="D20" s="94"/>
      <c r="E20" s="101" t="s">
        <v>129</v>
      </c>
      <c r="F20" s="93"/>
      <c r="G20" s="102">
        <f>SUM(G21:G25)</f>
        <v>2.6481999999999997</v>
      </c>
      <c r="H20" s="112">
        <v>13.44</v>
      </c>
      <c r="I20" s="112">
        <v>50</v>
      </c>
      <c r="J20" s="112">
        <v>15.8</v>
      </c>
      <c r="K20" s="112">
        <v>164</v>
      </c>
      <c r="L20" s="102">
        <v>0.24</v>
      </c>
      <c r="M20" s="102">
        <v>14.4</v>
      </c>
      <c r="N20" s="102"/>
      <c r="O20" s="102">
        <v>1.53</v>
      </c>
      <c r="P20" s="102">
        <v>20.46</v>
      </c>
      <c r="Q20" s="102">
        <v>91.92</v>
      </c>
      <c r="R20" s="102">
        <v>37.29</v>
      </c>
      <c r="S20" s="102">
        <v>1.41</v>
      </c>
    </row>
    <row r="21" spans="1:19" ht="15" customHeight="1">
      <c r="A21" s="147" t="s">
        <v>27</v>
      </c>
      <c r="B21" s="98">
        <v>96</v>
      </c>
      <c r="C21" s="200">
        <v>100</v>
      </c>
      <c r="D21" s="52">
        <f t="shared" si="0"/>
        <v>9.6</v>
      </c>
      <c r="E21" s="7"/>
      <c r="F21" s="53">
        <v>16.899999999999999</v>
      </c>
      <c r="G21" s="22">
        <f>C21*F21/1000</f>
        <v>1.6899999999999997</v>
      </c>
      <c r="H21" s="53"/>
      <c r="I21" s="22"/>
      <c r="J21" s="53"/>
      <c r="K21" s="22"/>
      <c r="L21" s="22"/>
      <c r="M21" s="22"/>
      <c r="N21" s="22"/>
      <c r="O21" s="22"/>
      <c r="P21" s="22"/>
      <c r="Q21" s="22"/>
      <c r="R21" s="22"/>
      <c r="S21" s="22"/>
    </row>
    <row r="22" spans="1:19" s="124" customFormat="1" ht="15" customHeight="1">
      <c r="A22" s="147" t="s">
        <v>36</v>
      </c>
      <c r="B22" s="98">
        <v>96</v>
      </c>
      <c r="C22" s="200">
        <v>12</v>
      </c>
      <c r="D22" s="52">
        <f t="shared" si="0"/>
        <v>1.1519999999999999</v>
      </c>
      <c r="E22" s="7"/>
      <c r="F22" s="53">
        <v>24</v>
      </c>
      <c r="G22" s="22">
        <f t="shared" ref="G22:G25" si="3">C22*F22/1000</f>
        <v>0.28799999999999998</v>
      </c>
      <c r="H22" s="53"/>
      <c r="I22" s="22"/>
      <c r="J22" s="53"/>
      <c r="K22" s="22"/>
      <c r="L22" s="22"/>
      <c r="M22" s="22"/>
      <c r="N22" s="22"/>
      <c r="O22" s="22"/>
      <c r="P22" s="22"/>
      <c r="Q22" s="22"/>
      <c r="R22" s="22"/>
      <c r="S22" s="22"/>
    </row>
    <row r="23" spans="1:19" ht="15" customHeight="1">
      <c r="A23" s="147" t="s">
        <v>28</v>
      </c>
      <c r="B23" s="98">
        <v>96</v>
      </c>
      <c r="C23" s="200">
        <v>13</v>
      </c>
      <c r="D23" s="52">
        <f t="shared" si="0"/>
        <v>1.248</v>
      </c>
      <c r="E23" s="7"/>
      <c r="F23" s="53">
        <v>22.4</v>
      </c>
      <c r="G23" s="22">
        <f t="shared" si="3"/>
        <v>0.29120000000000001</v>
      </c>
      <c r="H23" s="53"/>
      <c r="I23" s="22"/>
      <c r="J23" s="53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15" customHeight="1">
      <c r="A24" s="147" t="s">
        <v>19</v>
      </c>
      <c r="B24" s="98">
        <v>96</v>
      </c>
      <c r="C24" s="200">
        <v>2</v>
      </c>
      <c r="D24" s="52">
        <f t="shared" si="0"/>
        <v>0.192</v>
      </c>
      <c r="E24" s="7"/>
      <c r="F24" s="53">
        <v>14</v>
      </c>
      <c r="G24" s="22">
        <f t="shared" si="3"/>
        <v>2.8000000000000001E-2</v>
      </c>
      <c r="H24" s="53"/>
      <c r="I24" s="22"/>
      <c r="J24" s="53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85" t="s">
        <v>25</v>
      </c>
      <c r="B25" s="98">
        <v>96</v>
      </c>
      <c r="C25" s="198">
        <v>3</v>
      </c>
      <c r="D25" s="4">
        <f t="shared" si="0"/>
        <v>0.28799999999999998</v>
      </c>
      <c r="E25" s="6"/>
      <c r="F25" s="88">
        <v>117</v>
      </c>
      <c r="G25" s="22">
        <f t="shared" si="3"/>
        <v>0.35099999999999998</v>
      </c>
      <c r="H25" s="88"/>
      <c r="I25" s="8"/>
      <c r="J25" s="88"/>
      <c r="K25" s="8"/>
      <c r="L25" s="8"/>
      <c r="M25" s="8"/>
      <c r="N25" s="8"/>
      <c r="O25" s="8"/>
      <c r="P25" s="8"/>
      <c r="Q25" s="8"/>
      <c r="R25" s="8"/>
      <c r="S25" s="8"/>
    </row>
    <row r="26" spans="1:19" ht="36" customHeight="1">
      <c r="A26" s="90" t="s">
        <v>115</v>
      </c>
      <c r="B26" s="98">
        <v>96</v>
      </c>
      <c r="C26" s="202"/>
      <c r="D26" s="94"/>
      <c r="E26" s="101" t="s">
        <v>169</v>
      </c>
      <c r="F26" s="93"/>
      <c r="G26" s="102">
        <f>SUM(G27:G31)</f>
        <v>39.614849999999997</v>
      </c>
      <c r="H26" s="93">
        <v>13.83</v>
      </c>
      <c r="I26" s="102">
        <v>28.63</v>
      </c>
      <c r="J26" s="93">
        <v>103.2</v>
      </c>
      <c r="K26" s="102">
        <v>341</v>
      </c>
      <c r="L26" s="228">
        <v>7.0000000000000007E-2</v>
      </c>
      <c r="M26" s="229"/>
      <c r="N26" s="228">
        <v>31.7</v>
      </c>
      <c r="O26" s="228"/>
      <c r="P26" s="228">
        <v>12.69</v>
      </c>
      <c r="Q26" s="228">
        <v>144.68</v>
      </c>
      <c r="R26" s="228">
        <v>22.37</v>
      </c>
      <c r="S26" s="230">
        <v>2.64</v>
      </c>
    </row>
    <row r="27" spans="1:19" ht="15" customHeight="1">
      <c r="A27" s="147" t="s">
        <v>29</v>
      </c>
      <c r="B27" s="98">
        <v>96</v>
      </c>
      <c r="C27" s="200">
        <v>95</v>
      </c>
      <c r="D27" s="52">
        <f t="shared" ref="D27:D31" si="4">B27*C27/1000</f>
        <v>9.1199999999999992</v>
      </c>
      <c r="E27" s="7"/>
      <c r="F27" s="53">
        <v>370</v>
      </c>
      <c r="G27" s="22">
        <f>C27*F27/1000</f>
        <v>35.15</v>
      </c>
      <c r="H27" s="53"/>
      <c r="I27" s="22"/>
      <c r="J27" s="53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147" t="s">
        <v>170</v>
      </c>
      <c r="B28" s="98">
        <v>96</v>
      </c>
      <c r="C28" s="200">
        <v>4</v>
      </c>
      <c r="D28" s="52">
        <f t="shared" si="4"/>
        <v>0.38400000000000001</v>
      </c>
      <c r="E28" s="7"/>
      <c r="F28" s="53">
        <v>7</v>
      </c>
      <c r="G28" s="22">
        <f>C28*F28/40</f>
        <v>0.7</v>
      </c>
      <c r="H28" s="53"/>
      <c r="I28" s="22"/>
      <c r="J28" s="53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15" customHeight="1">
      <c r="A29" s="147" t="s">
        <v>41</v>
      </c>
      <c r="B29" s="98">
        <v>96</v>
      </c>
      <c r="C29" s="200">
        <v>5</v>
      </c>
      <c r="D29" s="52">
        <f t="shared" si="4"/>
        <v>0.48</v>
      </c>
      <c r="E29" s="7"/>
      <c r="F29" s="53">
        <v>606.97</v>
      </c>
      <c r="G29" s="22">
        <f t="shared" ref="G29:G31" si="5">C29*F29/1000</f>
        <v>3.0348500000000005</v>
      </c>
      <c r="H29" s="53"/>
      <c r="I29" s="22"/>
      <c r="J29" s="53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15" customHeight="1">
      <c r="A30" s="147" t="s">
        <v>19</v>
      </c>
      <c r="B30" s="98">
        <v>96</v>
      </c>
      <c r="C30" s="200">
        <v>2</v>
      </c>
      <c r="D30" s="52">
        <f t="shared" si="4"/>
        <v>0.192</v>
      </c>
      <c r="E30" s="7"/>
      <c r="F30" s="53">
        <v>14</v>
      </c>
      <c r="G30" s="22">
        <f t="shared" si="5"/>
        <v>2.8000000000000001E-2</v>
      </c>
      <c r="H30" s="53"/>
      <c r="I30" s="22"/>
      <c r="J30" s="53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15" customHeight="1">
      <c r="A31" s="85" t="s">
        <v>25</v>
      </c>
      <c r="B31" s="98">
        <v>96</v>
      </c>
      <c r="C31" s="198">
        <v>6</v>
      </c>
      <c r="D31" s="4">
        <f t="shared" si="4"/>
        <v>0.57599999999999996</v>
      </c>
      <c r="E31" s="6"/>
      <c r="F31" s="88">
        <v>117</v>
      </c>
      <c r="G31" s="22">
        <f t="shared" si="5"/>
        <v>0.70199999999999996</v>
      </c>
      <c r="H31" s="88"/>
      <c r="I31" s="8"/>
      <c r="J31" s="88"/>
      <c r="K31" s="8"/>
      <c r="L31" s="8"/>
      <c r="M31" s="8"/>
      <c r="N31" s="8"/>
      <c r="O31" s="8"/>
      <c r="P31" s="8"/>
      <c r="Q31" s="8"/>
      <c r="R31" s="8"/>
      <c r="S31" s="8"/>
    </row>
    <row r="32" spans="1:19" ht="24.75" customHeight="1">
      <c r="A32" s="117" t="s">
        <v>224</v>
      </c>
      <c r="B32" s="98">
        <v>96</v>
      </c>
      <c r="C32" s="203"/>
      <c r="D32" s="112"/>
      <c r="E32" s="114">
        <v>100</v>
      </c>
      <c r="F32" s="114"/>
      <c r="G32" s="112">
        <f>SUM(G33:G43)</f>
        <v>5.7795800000000002</v>
      </c>
      <c r="H32" s="112">
        <v>3.3</v>
      </c>
      <c r="I32" s="112">
        <v>1.2</v>
      </c>
      <c r="J32" s="112">
        <v>21.4</v>
      </c>
      <c r="K32" s="112">
        <v>111</v>
      </c>
      <c r="L32" s="102">
        <v>0.06</v>
      </c>
      <c r="M32" s="102">
        <v>32.4</v>
      </c>
      <c r="N32" s="102"/>
      <c r="O32" s="102">
        <v>1.65</v>
      </c>
      <c r="P32" s="102">
        <v>113.7</v>
      </c>
      <c r="Q32" s="102">
        <v>89.25</v>
      </c>
      <c r="R32" s="102">
        <v>42.9</v>
      </c>
      <c r="S32" s="102">
        <v>3.45</v>
      </c>
    </row>
    <row r="33" spans="1:19" ht="15" customHeight="1">
      <c r="A33" s="59" t="s">
        <v>164</v>
      </c>
      <c r="B33" s="98">
        <v>96</v>
      </c>
      <c r="C33" s="194">
        <v>143</v>
      </c>
      <c r="D33" s="69">
        <f t="shared" ref="D33:D43" si="6">B33*C33/1000</f>
        <v>13.728</v>
      </c>
      <c r="E33" s="72"/>
      <c r="F33" s="69">
        <v>18.3</v>
      </c>
      <c r="G33" s="22">
        <f>C33*F33/1000</f>
        <v>2.6169000000000002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ht="15" customHeight="1">
      <c r="A34" s="59" t="s">
        <v>41</v>
      </c>
      <c r="B34" s="98">
        <v>96</v>
      </c>
      <c r="C34" s="194">
        <v>4</v>
      </c>
      <c r="D34" s="69">
        <f t="shared" si="6"/>
        <v>0.38400000000000001</v>
      </c>
      <c r="E34" s="72"/>
      <c r="F34" s="69">
        <v>606.97</v>
      </c>
      <c r="G34" s="22">
        <f t="shared" ref="G34:G43" si="7">C34*F34/1000</f>
        <v>2.42788</v>
      </c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</row>
    <row r="35" spans="1:19" ht="15" customHeight="1">
      <c r="A35" s="59" t="s">
        <v>28</v>
      </c>
      <c r="B35" s="98">
        <v>96</v>
      </c>
      <c r="C35" s="194">
        <v>3</v>
      </c>
      <c r="D35" s="69">
        <f t="shared" si="6"/>
        <v>0.28799999999999998</v>
      </c>
      <c r="E35" s="72"/>
      <c r="F35" s="69">
        <v>22.4</v>
      </c>
      <c r="G35" s="22">
        <f t="shared" si="7"/>
        <v>6.7199999999999982E-2</v>
      </c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</row>
    <row r="36" spans="1:19" ht="15" customHeight="1">
      <c r="A36" s="59" t="s">
        <v>36</v>
      </c>
      <c r="B36" s="98">
        <v>96</v>
      </c>
      <c r="C36" s="194">
        <v>5</v>
      </c>
      <c r="D36" s="69">
        <f t="shared" si="6"/>
        <v>0.48</v>
      </c>
      <c r="E36" s="72"/>
      <c r="F36" s="69">
        <v>24</v>
      </c>
      <c r="G36" s="22">
        <f t="shared" si="7"/>
        <v>0.12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59" t="s">
        <v>123</v>
      </c>
      <c r="B37" s="98">
        <v>96</v>
      </c>
      <c r="C37" s="194">
        <v>6</v>
      </c>
      <c r="D37" s="69">
        <f t="shared" si="6"/>
        <v>0.57599999999999996</v>
      </c>
      <c r="E37" s="72"/>
      <c r="F37" s="69">
        <v>55</v>
      </c>
      <c r="G37" s="22">
        <f t="shared" si="7"/>
        <v>0.33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34</v>
      </c>
      <c r="B38" s="98">
        <v>96</v>
      </c>
      <c r="C38" s="194">
        <v>0.05</v>
      </c>
      <c r="D38" s="69">
        <f t="shared" si="6"/>
        <v>4.8000000000000004E-3</v>
      </c>
      <c r="E38" s="72"/>
      <c r="F38" s="69"/>
      <c r="G38" s="22">
        <f t="shared" si="7"/>
        <v>0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78</v>
      </c>
      <c r="B39" s="98">
        <v>96</v>
      </c>
      <c r="C39" s="194">
        <v>1.2</v>
      </c>
      <c r="D39" s="69">
        <f t="shared" si="6"/>
        <v>0.11519999999999998</v>
      </c>
      <c r="E39" s="72"/>
      <c r="F39" s="69">
        <v>33</v>
      </c>
      <c r="G39" s="22">
        <f t="shared" si="7"/>
        <v>3.9600000000000003E-2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73</v>
      </c>
      <c r="B40" s="98">
        <v>96</v>
      </c>
      <c r="C40" s="194">
        <v>3</v>
      </c>
      <c r="D40" s="69">
        <f t="shared" si="6"/>
        <v>0.28799999999999998</v>
      </c>
      <c r="E40" s="72"/>
      <c r="F40" s="69">
        <v>50</v>
      </c>
      <c r="G40" s="22">
        <f t="shared" si="7"/>
        <v>0.15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19</v>
      </c>
      <c r="B41" s="98">
        <v>96</v>
      </c>
      <c r="C41" s="194">
        <v>2</v>
      </c>
      <c r="D41" s="69">
        <f t="shared" si="6"/>
        <v>0.192</v>
      </c>
      <c r="E41" s="72"/>
      <c r="F41" s="69">
        <v>14</v>
      </c>
      <c r="G41" s="22">
        <f t="shared" si="7"/>
        <v>2.8000000000000001E-2</v>
      </c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</row>
    <row r="42" spans="1:19" ht="15" customHeight="1">
      <c r="A42" s="59" t="s">
        <v>226</v>
      </c>
      <c r="B42" s="98">
        <v>96</v>
      </c>
      <c r="C42" s="194">
        <v>0.02</v>
      </c>
      <c r="D42" s="69">
        <f t="shared" si="6"/>
        <v>1.9199999999999998E-3</v>
      </c>
      <c r="E42" s="72"/>
      <c r="F42" s="69"/>
      <c r="G42" s="22">
        <f t="shared" si="7"/>
        <v>0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15" customHeight="1">
      <c r="A43" s="61" t="s">
        <v>124</v>
      </c>
      <c r="B43" s="98">
        <v>96</v>
      </c>
      <c r="C43" s="195">
        <v>0.01</v>
      </c>
      <c r="D43" s="69">
        <f t="shared" si="6"/>
        <v>9.5999999999999992E-4</v>
      </c>
      <c r="E43" s="73"/>
      <c r="F43" s="70"/>
      <c r="G43" s="22">
        <f t="shared" si="7"/>
        <v>0</v>
      </c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</row>
    <row r="44" spans="1:19" ht="15" customHeight="1">
      <c r="A44" s="97" t="s">
        <v>116</v>
      </c>
      <c r="B44" s="98">
        <v>96</v>
      </c>
      <c r="C44" s="108"/>
      <c r="D44" s="94"/>
      <c r="E44" s="101">
        <v>200</v>
      </c>
      <c r="F44" s="93"/>
      <c r="G44" s="102">
        <f>G45+G46+G47</f>
        <v>4.0214999999999996</v>
      </c>
      <c r="H44" s="93">
        <v>0.16</v>
      </c>
      <c r="I44" s="102">
        <v>0.16</v>
      </c>
      <c r="J44" s="93">
        <v>23.56</v>
      </c>
      <c r="K44" s="102">
        <v>114.6</v>
      </c>
      <c r="L44" s="102">
        <v>0.01</v>
      </c>
      <c r="M44" s="102">
        <v>1.8</v>
      </c>
      <c r="N44" s="102"/>
      <c r="O44" s="102"/>
      <c r="P44" s="102">
        <v>6.4</v>
      </c>
      <c r="Q44" s="102">
        <v>4.4000000000000004</v>
      </c>
      <c r="R44" s="102">
        <v>3.6</v>
      </c>
      <c r="S44" s="102">
        <v>0.18</v>
      </c>
    </row>
    <row r="45" spans="1:19" ht="15" customHeight="1">
      <c r="A45" s="11" t="s">
        <v>98</v>
      </c>
      <c r="B45" s="98">
        <v>96</v>
      </c>
      <c r="C45" s="12">
        <v>45</v>
      </c>
      <c r="D45" s="52">
        <f t="shared" ref="D45:D47" si="8">B45*C45/1000</f>
        <v>4.32</v>
      </c>
      <c r="E45" s="7"/>
      <c r="F45" s="53">
        <v>62.7</v>
      </c>
      <c r="G45" s="22">
        <f t="shared" ref="G45:G47" si="9">C45*F45/1000</f>
        <v>2.8214999999999999</v>
      </c>
      <c r="H45" s="53"/>
      <c r="I45" s="22"/>
      <c r="J45" s="53"/>
      <c r="K45" s="22"/>
      <c r="L45" s="22"/>
      <c r="M45" s="22"/>
      <c r="N45" s="22"/>
      <c r="O45" s="22"/>
      <c r="P45" s="22"/>
      <c r="Q45" s="22"/>
      <c r="R45" s="22"/>
      <c r="S45" s="22"/>
    </row>
    <row r="46" spans="1:19" ht="15" customHeight="1">
      <c r="A46" s="11" t="s">
        <v>22</v>
      </c>
      <c r="B46" s="98">
        <v>96</v>
      </c>
      <c r="C46" s="12">
        <v>24</v>
      </c>
      <c r="D46" s="52">
        <f t="shared" si="8"/>
        <v>2.3039999999999998</v>
      </c>
      <c r="E46" s="7"/>
      <c r="F46" s="53">
        <v>50</v>
      </c>
      <c r="G46" s="22">
        <f t="shared" si="9"/>
        <v>1.2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ht="15" customHeight="1">
      <c r="A47" s="10" t="s">
        <v>34</v>
      </c>
      <c r="B47" s="98">
        <v>96</v>
      </c>
      <c r="C47" s="9">
        <v>2E-3</v>
      </c>
      <c r="D47" s="4">
        <f t="shared" si="8"/>
        <v>1.92E-4</v>
      </c>
      <c r="E47" s="6"/>
      <c r="F47" s="88"/>
      <c r="G47" s="22">
        <f t="shared" si="9"/>
        <v>0</v>
      </c>
      <c r="H47" s="88"/>
      <c r="I47" s="8"/>
      <c r="J47" s="88"/>
      <c r="K47" s="8"/>
      <c r="L47" s="8"/>
      <c r="M47" s="8"/>
      <c r="N47" s="8"/>
      <c r="O47" s="8"/>
      <c r="P47" s="8"/>
      <c r="Q47" s="8"/>
      <c r="R47" s="8"/>
      <c r="S47" s="8"/>
    </row>
    <row r="48" spans="1:19" s="103" customFormat="1">
      <c r="A48" s="97" t="s">
        <v>90</v>
      </c>
      <c r="B48" s="98">
        <v>96</v>
      </c>
      <c r="C48" s="108"/>
      <c r="D48" s="94"/>
      <c r="E48" s="101">
        <v>50</v>
      </c>
      <c r="F48" s="93"/>
      <c r="G48" s="102">
        <f>SUM(G49:G55)</f>
        <v>9.8534700000000015</v>
      </c>
      <c r="H48" s="93">
        <v>0.75</v>
      </c>
      <c r="I48" s="102">
        <v>6.02</v>
      </c>
      <c r="J48" s="93">
        <v>1.71</v>
      </c>
      <c r="K48" s="102">
        <v>185</v>
      </c>
      <c r="L48" s="102">
        <v>0.06</v>
      </c>
      <c r="M48" s="102"/>
      <c r="N48" s="102">
        <v>9</v>
      </c>
      <c r="O48" s="102"/>
      <c r="P48" s="102">
        <v>9.6999999999999993</v>
      </c>
      <c r="Q48" s="102">
        <v>37.5</v>
      </c>
      <c r="R48" s="102">
        <v>12.2</v>
      </c>
      <c r="S48" s="102">
        <v>0.64</v>
      </c>
    </row>
    <row r="49" spans="1:19" s="35" customFormat="1" ht="15" customHeight="1">
      <c r="A49" s="11" t="s">
        <v>78</v>
      </c>
      <c r="B49" s="98">
        <v>96</v>
      </c>
      <c r="C49" s="12">
        <v>42</v>
      </c>
      <c r="D49" s="52">
        <f t="shared" si="0"/>
        <v>4.032</v>
      </c>
      <c r="E49" s="7"/>
      <c r="F49" s="53">
        <v>24</v>
      </c>
      <c r="G49" s="22">
        <f>C49*F49/1000</f>
        <v>1.008</v>
      </c>
      <c r="H49" s="53"/>
      <c r="I49" s="22"/>
      <c r="J49" s="53"/>
      <c r="K49" s="22"/>
      <c r="L49" s="22"/>
      <c r="M49" s="22"/>
      <c r="N49" s="22"/>
      <c r="O49" s="22"/>
      <c r="P49" s="22"/>
      <c r="Q49" s="22"/>
      <c r="R49" s="22"/>
      <c r="S49" s="22"/>
    </row>
    <row r="50" spans="1:19" ht="15" customHeight="1">
      <c r="A50" s="11" t="s">
        <v>22</v>
      </c>
      <c r="B50" s="98">
        <v>96</v>
      </c>
      <c r="C50" s="12">
        <v>12</v>
      </c>
      <c r="D50" s="52">
        <f t="shared" si="0"/>
        <v>1.1519999999999999</v>
      </c>
      <c r="E50" s="7"/>
      <c r="F50" s="53">
        <v>50</v>
      </c>
      <c r="G50" s="22">
        <f t="shared" ref="G50:G55" si="10">C50*F50/1000</f>
        <v>0.6</v>
      </c>
      <c r="H50" s="53"/>
      <c r="I50" s="22"/>
      <c r="J50" s="53"/>
      <c r="K50" s="22"/>
      <c r="L50" s="22"/>
      <c r="M50" s="22"/>
      <c r="N50" s="22"/>
      <c r="O50" s="22"/>
      <c r="P50" s="22"/>
      <c r="Q50" s="22"/>
      <c r="R50" s="22"/>
      <c r="S50" s="22"/>
    </row>
    <row r="51" spans="1:19" ht="15" customHeight="1">
      <c r="A51" s="11" t="s">
        <v>41</v>
      </c>
      <c r="B51" s="98">
        <v>96</v>
      </c>
      <c r="C51" s="12">
        <v>11</v>
      </c>
      <c r="D51" s="53">
        <f t="shared" si="0"/>
        <v>1.056</v>
      </c>
      <c r="E51" s="7"/>
      <c r="F51" s="53">
        <v>606.97</v>
      </c>
      <c r="G51" s="22">
        <f t="shared" si="10"/>
        <v>6.6766699999999997</v>
      </c>
      <c r="H51" s="53"/>
      <c r="I51" s="22"/>
      <c r="J51" s="53"/>
      <c r="K51" s="22"/>
      <c r="L51" s="22"/>
      <c r="M51" s="22"/>
      <c r="N51" s="22"/>
      <c r="O51" s="22"/>
      <c r="P51" s="22"/>
      <c r="Q51" s="22"/>
      <c r="R51" s="22"/>
      <c r="S51" s="22"/>
    </row>
    <row r="52" spans="1:19" ht="15" customHeight="1">
      <c r="A52" s="11" t="s">
        <v>167</v>
      </c>
      <c r="B52" s="98">
        <v>96</v>
      </c>
      <c r="C52" s="12">
        <v>6</v>
      </c>
      <c r="D52" s="53">
        <f t="shared" si="0"/>
        <v>0.57599999999999996</v>
      </c>
      <c r="E52" s="7"/>
      <c r="F52" s="53">
        <v>7</v>
      </c>
      <c r="G52" s="22">
        <f>C52*F52/40</f>
        <v>1.05</v>
      </c>
      <c r="H52" s="53"/>
      <c r="I52" s="22"/>
      <c r="J52" s="53"/>
      <c r="K52" s="22"/>
      <c r="L52" s="22"/>
      <c r="M52" s="22"/>
      <c r="N52" s="22"/>
      <c r="O52" s="22"/>
      <c r="P52" s="22"/>
      <c r="Q52" s="22"/>
      <c r="R52" s="22"/>
      <c r="S52" s="22"/>
    </row>
    <row r="53" spans="1:19" ht="15" customHeight="1">
      <c r="A53" s="11" t="s">
        <v>93</v>
      </c>
      <c r="B53" s="98">
        <v>96</v>
      </c>
      <c r="C53" s="12">
        <v>2</v>
      </c>
      <c r="D53" s="53">
        <f t="shared" si="0"/>
        <v>0.192</v>
      </c>
      <c r="E53" s="7"/>
      <c r="F53" s="53">
        <v>14</v>
      </c>
      <c r="G53" s="22">
        <f t="shared" si="10"/>
        <v>2.8000000000000001E-2</v>
      </c>
      <c r="H53" s="53"/>
      <c r="I53" s="22"/>
      <c r="J53" s="53"/>
      <c r="K53" s="22"/>
      <c r="L53" s="22"/>
      <c r="M53" s="22"/>
      <c r="N53" s="22"/>
      <c r="O53" s="22"/>
      <c r="P53" s="22"/>
      <c r="Q53" s="22"/>
      <c r="R53" s="22"/>
      <c r="S53" s="22"/>
    </row>
    <row r="54" spans="1:19" ht="15" customHeight="1">
      <c r="A54" s="11" t="s">
        <v>168</v>
      </c>
      <c r="B54" s="98">
        <v>96</v>
      </c>
      <c r="C54" s="12">
        <v>2</v>
      </c>
      <c r="D54" s="53">
        <f t="shared" si="0"/>
        <v>0.192</v>
      </c>
      <c r="E54" s="7"/>
      <c r="F54" s="53">
        <v>222</v>
      </c>
      <c r="G54" s="22">
        <f t="shared" si="10"/>
        <v>0.44400000000000001</v>
      </c>
      <c r="H54" s="53"/>
      <c r="I54" s="22"/>
      <c r="J54" s="53"/>
      <c r="K54" s="22"/>
      <c r="L54" s="22"/>
      <c r="M54" s="22"/>
      <c r="N54" s="22"/>
      <c r="O54" s="22"/>
      <c r="P54" s="22"/>
      <c r="Q54" s="22"/>
      <c r="R54" s="22"/>
      <c r="S54" s="22"/>
    </row>
    <row r="55" spans="1:19" ht="15" customHeight="1">
      <c r="A55" s="11" t="s">
        <v>25</v>
      </c>
      <c r="B55" s="98">
        <v>96</v>
      </c>
      <c r="C55" s="12">
        <v>0.4</v>
      </c>
      <c r="D55" s="53">
        <f t="shared" si="0"/>
        <v>3.8400000000000004E-2</v>
      </c>
      <c r="E55" s="7"/>
      <c r="F55" s="53">
        <v>117</v>
      </c>
      <c r="G55" s="22">
        <f t="shared" si="10"/>
        <v>4.6800000000000001E-2</v>
      </c>
      <c r="H55" s="53"/>
      <c r="I55" s="22"/>
      <c r="J55" s="53"/>
      <c r="K55" s="22"/>
      <c r="L55" s="22"/>
      <c r="M55" s="22"/>
      <c r="N55" s="22"/>
      <c r="O55" s="22"/>
      <c r="P55" s="22"/>
      <c r="Q55" s="22"/>
      <c r="R55" s="22"/>
      <c r="S55" s="22"/>
    </row>
    <row r="56" spans="1:19" s="103" customFormat="1" ht="15" customHeight="1">
      <c r="A56" s="97" t="s">
        <v>44</v>
      </c>
      <c r="B56" s="98">
        <v>96</v>
      </c>
      <c r="C56" s="99"/>
      <c r="D56" s="94"/>
      <c r="E56" s="101">
        <v>48</v>
      </c>
      <c r="F56" s="93"/>
      <c r="G56" s="81">
        <f>G57</f>
        <v>1.968</v>
      </c>
      <c r="H56" s="34">
        <v>8.4600000000000009</v>
      </c>
      <c r="I56" s="34">
        <v>2.5099999999999998</v>
      </c>
      <c r="J56" s="34">
        <v>44.33</v>
      </c>
      <c r="K56" s="34">
        <v>186</v>
      </c>
      <c r="L56" s="112">
        <v>0.04</v>
      </c>
      <c r="M56" s="112"/>
      <c r="N56" s="112"/>
      <c r="O56" s="112">
        <v>0.36</v>
      </c>
      <c r="P56" s="112">
        <v>9.1999999999999993</v>
      </c>
      <c r="Q56" s="112">
        <v>42.4</v>
      </c>
      <c r="R56" s="112">
        <v>10</v>
      </c>
      <c r="S56" s="112">
        <v>1.24</v>
      </c>
    </row>
    <row r="57" spans="1:19" ht="15" customHeight="1">
      <c r="A57" s="10" t="s">
        <v>44</v>
      </c>
      <c r="B57" s="98">
        <v>96</v>
      </c>
      <c r="C57" s="9">
        <v>48</v>
      </c>
      <c r="D57" s="88">
        <f t="shared" si="0"/>
        <v>4.6079999999999997</v>
      </c>
      <c r="E57" s="6"/>
      <c r="F57" s="88">
        <v>41</v>
      </c>
      <c r="G57" s="8">
        <f t="shared" ref="G57" si="11">C57*F57/1000</f>
        <v>1.968</v>
      </c>
      <c r="H57" s="4"/>
      <c r="I57" s="6"/>
      <c r="J57" s="4"/>
      <c r="K57" s="6"/>
      <c r="L57" s="6"/>
      <c r="M57" s="6"/>
      <c r="N57" s="6"/>
      <c r="O57" s="6"/>
      <c r="P57" s="6"/>
      <c r="Q57" s="6"/>
      <c r="R57" s="6"/>
      <c r="S57" s="6"/>
    </row>
    <row r="58" spans="1:19" s="35" customFormat="1" ht="15" customHeight="1">
      <c r="A58" s="161"/>
      <c r="B58" s="162"/>
      <c r="C58" s="177"/>
      <c r="D58" s="164"/>
      <c r="E58" s="165"/>
      <c r="F58" s="186"/>
      <c r="G58" s="165"/>
      <c r="H58" s="23">
        <f>SUM(H20:H57)</f>
        <v>39.94</v>
      </c>
      <c r="I58" s="23">
        <f>SUM(I20:I57)</f>
        <v>88.52</v>
      </c>
      <c r="J58" s="23">
        <f>SUM(J20:J57)</f>
        <v>210</v>
      </c>
      <c r="K58" s="23">
        <f>SUM(K20:K57)</f>
        <v>1101.5999999999999</v>
      </c>
      <c r="L58" s="23">
        <f t="shared" ref="L58:S58" si="12">SUM(L20:L57)</f>
        <v>0.48</v>
      </c>
      <c r="M58" s="23">
        <f t="shared" si="12"/>
        <v>48.599999999999994</v>
      </c>
      <c r="N58" s="23">
        <f t="shared" si="12"/>
        <v>40.700000000000003</v>
      </c>
      <c r="O58" s="23">
        <f t="shared" si="12"/>
        <v>3.5399999999999996</v>
      </c>
      <c r="P58" s="23">
        <f t="shared" si="12"/>
        <v>172.14999999999998</v>
      </c>
      <c r="Q58" s="23">
        <f t="shared" si="12"/>
        <v>410.15</v>
      </c>
      <c r="R58" s="23">
        <f t="shared" si="12"/>
        <v>128.36000000000001</v>
      </c>
      <c r="S58" s="23">
        <f t="shared" si="12"/>
        <v>9.56</v>
      </c>
    </row>
    <row r="59" spans="1:19" s="123" customFormat="1" ht="15" customHeight="1">
      <c r="A59" s="143" t="s">
        <v>13</v>
      </c>
      <c r="B59" s="145">
        <v>96</v>
      </c>
      <c r="C59" s="139"/>
      <c r="D59" s="158"/>
      <c r="E59" s="139"/>
      <c r="F59" s="158"/>
      <c r="G59" s="139"/>
      <c r="H59" s="139"/>
      <c r="I59" s="139"/>
      <c r="J59" s="139"/>
      <c r="K59" s="140"/>
      <c r="L59" s="140"/>
      <c r="M59" s="140"/>
      <c r="N59" s="140"/>
      <c r="O59" s="140"/>
      <c r="P59" s="140"/>
      <c r="Q59" s="140"/>
      <c r="R59" s="140"/>
      <c r="S59" s="140"/>
    </row>
    <row r="60" spans="1:19" s="123" customFormat="1" ht="15" customHeight="1">
      <c r="A60" s="32" t="s">
        <v>85</v>
      </c>
      <c r="B60" s="82">
        <v>96</v>
      </c>
      <c r="C60" s="36"/>
      <c r="D60" s="84"/>
      <c r="E60" s="34">
        <v>100</v>
      </c>
      <c r="F60" s="83"/>
      <c r="G60" s="81">
        <f>G61</f>
        <v>22</v>
      </c>
      <c r="H60" s="83">
        <v>3</v>
      </c>
      <c r="I60" s="81">
        <v>1</v>
      </c>
      <c r="J60" s="83">
        <v>38</v>
      </c>
      <c r="K60" s="81">
        <v>95</v>
      </c>
      <c r="L60" s="81" t="s">
        <v>248</v>
      </c>
      <c r="M60" s="81">
        <v>7.5</v>
      </c>
      <c r="N60" s="81"/>
      <c r="O60" s="81">
        <v>0.3</v>
      </c>
      <c r="P60" s="81">
        <v>6</v>
      </c>
      <c r="Q60" s="81">
        <v>21</v>
      </c>
      <c r="R60" s="81">
        <v>31.5</v>
      </c>
      <c r="S60" s="81">
        <v>0.45</v>
      </c>
    </row>
    <row r="61" spans="1:19" s="123" customFormat="1" ht="28.5" customHeight="1">
      <c r="A61" s="10" t="s">
        <v>85</v>
      </c>
      <c r="B61" s="82">
        <v>96</v>
      </c>
      <c r="C61" s="9">
        <v>200</v>
      </c>
      <c r="D61" s="88">
        <f t="shared" ref="D61" si="13">B61*C61/1000</f>
        <v>19.2</v>
      </c>
      <c r="E61" s="6"/>
      <c r="F61" s="88">
        <v>110</v>
      </c>
      <c r="G61" s="8">
        <f t="shared" ref="G61" si="14">C61*F61/1000</f>
        <v>22</v>
      </c>
      <c r="H61" s="4"/>
      <c r="I61" s="6"/>
      <c r="J61" s="4"/>
      <c r="K61" s="6"/>
      <c r="L61" s="6"/>
      <c r="M61" s="6"/>
      <c r="N61" s="6"/>
      <c r="O61" s="6"/>
      <c r="P61" s="6"/>
      <c r="Q61" s="6"/>
      <c r="R61" s="6"/>
      <c r="S61" s="6"/>
    </row>
    <row r="62" spans="1:19" s="103" customFormat="1" ht="15" customHeight="1">
      <c r="A62" s="97" t="s">
        <v>88</v>
      </c>
      <c r="B62" s="82">
        <v>96</v>
      </c>
      <c r="C62" s="170"/>
      <c r="D62" s="101"/>
      <c r="E62" s="101">
        <v>200</v>
      </c>
      <c r="F62" s="102"/>
      <c r="G62" s="102">
        <f>SUM(G63)</f>
        <v>14.257269999999998</v>
      </c>
      <c r="H62" s="102">
        <v>5.8</v>
      </c>
      <c r="I62" s="102">
        <v>5</v>
      </c>
      <c r="J62" s="102">
        <v>16</v>
      </c>
      <c r="K62" s="102">
        <v>107</v>
      </c>
      <c r="L62" s="95">
        <v>0.08</v>
      </c>
      <c r="M62" s="95">
        <v>2.6</v>
      </c>
      <c r="N62" s="95">
        <v>40</v>
      </c>
      <c r="O62" s="95"/>
      <c r="P62" s="95">
        <v>240</v>
      </c>
      <c r="Q62" s="95">
        <v>180</v>
      </c>
      <c r="R62" s="95">
        <v>28</v>
      </c>
      <c r="S62" s="95">
        <v>0.2</v>
      </c>
    </row>
    <row r="63" spans="1:19" ht="27" customHeight="1">
      <c r="A63" s="10" t="s">
        <v>58</v>
      </c>
      <c r="B63" s="82">
        <v>96</v>
      </c>
      <c r="C63" s="9">
        <v>211</v>
      </c>
      <c r="D63" s="6">
        <f t="shared" ref="D63" si="15">B63*C63/1000</f>
        <v>20.256</v>
      </c>
      <c r="E63" s="6"/>
      <c r="F63" s="8">
        <v>67.569999999999993</v>
      </c>
      <c r="G63" s="8">
        <f>C63*F63/1000</f>
        <v>14.257269999999998</v>
      </c>
      <c r="H63" s="8"/>
      <c r="I63" s="8"/>
      <c r="J63" s="8"/>
      <c r="K63" s="8"/>
      <c r="L63" s="8"/>
      <c r="M63" s="8"/>
      <c r="N63" s="8"/>
      <c r="O63" s="8"/>
      <c r="P63" s="8"/>
      <c r="Q63" s="8"/>
      <c r="R63" s="8"/>
      <c r="S63" s="8"/>
    </row>
    <row r="64" spans="1:19" ht="15" customHeight="1">
      <c r="A64" s="161"/>
      <c r="B64" s="162"/>
      <c r="C64" s="177"/>
      <c r="D64" s="164"/>
      <c r="E64" s="165"/>
      <c r="F64" s="165"/>
      <c r="G64" s="165"/>
      <c r="H64" s="23">
        <f t="shared" ref="H64:S64" si="16">SUM(H60:H62)</f>
        <v>8.8000000000000007</v>
      </c>
      <c r="I64" s="23">
        <f t="shared" si="16"/>
        <v>6</v>
      </c>
      <c r="J64" s="23">
        <f t="shared" si="16"/>
        <v>54</v>
      </c>
      <c r="K64" s="23">
        <f t="shared" si="16"/>
        <v>202</v>
      </c>
      <c r="L64" s="23">
        <f t="shared" si="16"/>
        <v>0.08</v>
      </c>
      <c r="M64" s="23">
        <f t="shared" si="16"/>
        <v>10.1</v>
      </c>
      <c r="N64" s="23">
        <f t="shared" si="16"/>
        <v>40</v>
      </c>
      <c r="O64" s="23">
        <f t="shared" si="16"/>
        <v>0.3</v>
      </c>
      <c r="P64" s="23">
        <f t="shared" si="16"/>
        <v>246</v>
      </c>
      <c r="Q64" s="23">
        <f t="shared" si="16"/>
        <v>201</v>
      </c>
      <c r="R64" s="23">
        <f t="shared" si="16"/>
        <v>59.5</v>
      </c>
      <c r="S64" s="23">
        <f t="shared" si="16"/>
        <v>0.65</v>
      </c>
    </row>
    <row r="65" spans="1:19">
      <c r="A65" s="56"/>
      <c r="B65" s="56"/>
      <c r="C65" s="56"/>
      <c r="D65" s="56"/>
      <c r="E65" s="56"/>
      <c r="F65" s="221" t="s">
        <v>46</v>
      </c>
      <c r="G65" s="49">
        <f>E67*E68</f>
        <v>11252.261760000001</v>
      </c>
      <c r="H65" s="153">
        <f t="shared" ref="H65:S65" si="17">H18+H58+H64</f>
        <v>68.11999999999999</v>
      </c>
      <c r="I65" s="153">
        <f t="shared" si="17"/>
        <v>109.19</v>
      </c>
      <c r="J65" s="153">
        <f t="shared" si="17"/>
        <v>348.39</v>
      </c>
      <c r="K65" s="153">
        <f t="shared" si="17"/>
        <v>1892.9099999999999</v>
      </c>
      <c r="L65" s="153">
        <f t="shared" si="17"/>
        <v>0.78999999999999992</v>
      </c>
      <c r="M65" s="153">
        <f t="shared" si="17"/>
        <v>141.99999999999997</v>
      </c>
      <c r="N65" s="153">
        <f t="shared" si="17"/>
        <v>212.7</v>
      </c>
      <c r="O65" s="153">
        <f t="shared" si="17"/>
        <v>4.669999999999999</v>
      </c>
      <c r="P65" s="153">
        <f t="shared" si="17"/>
        <v>1075.8499999999999</v>
      </c>
      <c r="Q65" s="153">
        <f t="shared" si="17"/>
        <v>1115.77</v>
      </c>
      <c r="R65" s="153">
        <f t="shared" si="17"/>
        <v>276.02</v>
      </c>
      <c r="S65" s="153">
        <f t="shared" si="17"/>
        <v>11.64</v>
      </c>
    </row>
    <row r="67" spans="1:19" ht="30.75" customHeight="1">
      <c r="A67" s="2" t="s">
        <v>47</v>
      </c>
      <c r="E67" s="175">
        <v>96</v>
      </c>
      <c r="F67" s="2" t="s">
        <v>48</v>
      </c>
    </row>
    <row r="68" spans="1:19">
      <c r="A68" s="2" t="s">
        <v>49</v>
      </c>
      <c r="E68" s="174">
        <f>SUM(G9+G14+G16+G20+G26+G32+G44+G48+G56+G60+G62)</f>
        <v>117.21106</v>
      </c>
      <c r="F68" s="2" t="s">
        <v>50</v>
      </c>
    </row>
    <row r="70" spans="1:19" ht="45.75" customHeight="1">
      <c r="A70" s="2" t="s">
        <v>262</v>
      </c>
      <c r="B70" s="3" t="s">
        <v>292</v>
      </c>
      <c r="E70" s="2" t="s">
        <v>51</v>
      </c>
      <c r="H70" s="3"/>
      <c r="I70" s="2" t="s">
        <v>52</v>
      </c>
    </row>
  </sheetData>
  <mergeCells count="7">
    <mergeCell ref="A1:B1"/>
    <mergeCell ref="A2:B2"/>
    <mergeCell ref="A3:B3"/>
    <mergeCell ref="H3:K3"/>
    <mergeCell ref="A4:B4"/>
    <mergeCell ref="C4:G5"/>
    <mergeCell ref="H5:K5"/>
  </mergeCells>
  <pageMargins left="0.78740157480314965" right="0.39370078740157483" top="0.39370078740157483" bottom="0.39370078740157483" header="0.31496062992125984" footer="0.31496062992125984"/>
  <pageSetup paperSize="9" scale="44" orientation="portrait" r:id="rId1"/>
</worksheet>
</file>

<file path=xl/worksheets/sheet41.xml><?xml version="1.0" encoding="utf-8"?>
<worksheet xmlns="http://schemas.openxmlformats.org/spreadsheetml/2006/main" xmlns:r="http://schemas.openxmlformats.org/officeDocument/2006/relationships">
  <dimension ref="A1:S58"/>
  <sheetViews>
    <sheetView view="pageBreakPreview" topLeftCell="A10" zoomScale="82" zoomScaleNormal="110" zoomScaleSheetLayoutView="82" workbookViewId="0">
      <selection activeCell="U34" sqref="U34"/>
    </sheetView>
  </sheetViews>
  <sheetFormatPr defaultColWidth="8.85546875" defaultRowHeight="12.75"/>
  <cols>
    <col min="1" max="1" width="29.85546875" style="2" customWidth="1"/>
    <col min="2" max="2" width="12.5703125" style="2" customWidth="1"/>
    <col min="3" max="6" width="9.7109375" style="2" customWidth="1"/>
    <col min="7" max="7" width="12.140625" style="2" customWidth="1"/>
    <col min="8" max="11" width="9.7109375" style="2" customWidth="1"/>
    <col min="12" max="16384" width="8.85546875" style="2"/>
  </cols>
  <sheetData>
    <row r="1" spans="1:19" ht="24" customHeight="1">
      <c r="A1" s="276" t="s">
        <v>287</v>
      </c>
      <c r="B1" s="276"/>
    </row>
    <row r="2" spans="1:19">
      <c r="A2" s="277" t="s">
        <v>14</v>
      </c>
      <c r="B2" s="277"/>
    </row>
    <row r="3" spans="1:19" ht="27" customHeight="1">
      <c r="A3" s="278" t="s">
        <v>17</v>
      </c>
      <c r="B3" s="278"/>
      <c r="H3" s="282"/>
      <c r="I3" s="282"/>
      <c r="J3" s="283"/>
      <c r="K3" s="283"/>
    </row>
    <row r="4" spans="1:19" ht="14.45" customHeight="1">
      <c r="A4" s="277" t="s">
        <v>16</v>
      </c>
      <c r="B4" s="277"/>
      <c r="C4" s="281" t="s">
        <v>18</v>
      </c>
      <c r="D4" s="281"/>
      <c r="E4" s="281"/>
      <c r="F4" s="281"/>
      <c r="G4" s="281"/>
      <c r="H4" s="56"/>
      <c r="I4" s="56"/>
    </row>
    <row r="5" spans="1:19" ht="19.5">
      <c r="C5" s="281"/>
      <c r="D5" s="281"/>
      <c r="E5" s="281"/>
      <c r="F5" s="281"/>
      <c r="G5" s="281"/>
      <c r="H5" s="280" t="s">
        <v>83</v>
      </c>
      <c r="I5" s="280"/>
      <c r="J5" s="280"/>
      <c r="K5" s="280"/>
    </row>
    <row r="6" spans="1:19" ht="27.75" customHeight="1">
      <c r="E6" s="2" t="s">
        <v>196</v>
      </c>
    </row>
    <row r="7" spans="1:19" s="1" customFormat="1" ht="60" customHeight="1">
      <c r="A7" s="50" t="s">
        <v>0</v>
      </c>
      <c r="B7" s="50" t="s">
        <v>1</v>
      </c>
      <c r="C7" s="50" t="s">
        <v>2</v>
      </c>
      <c r="D7" s="50" t="s">
        <v>3</v>
      </c>
      <c r="E7" s="50" t="s">
        <v>4</v>
      </c>
      <c r="F7" s="50" t="s">
        <v>5</v>
      </c>
      <c r="G7" s="50" t="s">
        <v>6</v>
      </c>
      <c r="H7" s="50" t="s">
        <v>7</v>
      </c>
      <c r="I7" s="50" t="s">
        <v>8</v>
      </c>
      <c r="J7" s="50" t="s">
        <v>9</v>
      </c>
      <c r="K7" s="50" t="s">
        <v>10</v>
      </c>
      <c r="L7" s="50" t="s">
        <v>236</v>
      </c>
      <c r="M7" s="50" t="s">
        <v>237</v>
      </c>
      <c r="N7" s="50" t="s">
        <v>238</v>
      </c>
      <c r="O7" s="50" t="s">
        <v>239</v>
      </c>
      <c r="P7" s="50" t="s">
        <v>240</v>
      </c>
      <c r="Q7" s="50" t="s">
        <v>241</v>
      </c>
      <c r="R7" s="50" t="s">
        <v>242</v>
      </c>
      <c r="S7" s="50" t="s">
        <v>243</v>
      </c>
    </row>
    <row r="8" spans="1:19" s="136" customFormat="1" ht="35.25" customHeight="1">
      <c r="A8" s="132" t="s">
        <v>11</v>
      </c>
      <c r="B8" s="133">
        <v>156</v>
      </c>
      <c r="C8" s="134"/>
      <c r="D8" s="134"/>
      <c r="E8" s="134"/>
      <c r="F8" s="134"/>
      <c r="G8" s="134"/>
      <c r="H8" s="134"/>
      <c r="I8" s="134"/>
      <c r="J8" s="134"/>
      <c r="K8" s="135"/>
      <c r="L8" s="135"/>
      <c r="M8" s="135"/>
      <c r="N8" s="135"/>
      <c r="O8" s="135"/>
      <c r="P8" s="135"/>
      <c r="Q8" s="135"/>
      <c r="R8" s="135"/>
      <c r="S8" s="135"/>
    </row>
    <row r="9" spans="1:19" s="103" customFormat="1">
      <c r="A9" s="90" t="s">
        <v>230</v>
      </c>
      <c r="B9" s="98">
        <v>156</v>
      </c>
      <c r="C9" s="199"/>
      <c r="D9" s="94"/>
      <c r="E9" s="101">
        <v>250</v>
      </c>
      <c r="F9" s="94"/>
      <c r="G9" s="112">
        <f>SUM(G10:G13)</f>
        <v>10.97819</v>
      </c>
      <c r="H9" s="93">
        <v>6.76</v>
      </c>
      <c r="I9" s="102">
        <v>11.43</v>
      </c>
      <c r="J9" s="93">
        <v>21.61</v>
      </c>
      <c r="K9" s="102">
        <v>216</v>
      </c>
      <c r="L9" s="102">
        <v>0.18</v>
      </c>
      <c r="M9" s="102">
        <v>3.3</v>
      </c>
      <c r="N9" s="102">
        <v>132</v>
      </c>
      <c r="O9" s="102"/>
      <c r="P9" s="102">
        <v>638</v>
      </c>
      <c r="Q9" s="102">
        <v>454.7</v>
      </c>
      <c r="R9" s="102">
        <v>70.7</v>
      </c>
      <c r="S9" s="102">
        <v>0.6</v>
      </c>
    </row>
    <row r="10" spans="1:19" ht="15" customHeight="1">
      <c r="A10" s="147" t="s">
        <v>58</v>
      </c>
      <c r="B10" s="98">
        <v>156</v>
      </c>
      <c r="C10" s="200">
        <v>125</v>
      </c>
      <c r="D10" s="52">
        <f>B10*C10/1000</f>
        <v>19.5</v>
      </c>
      <c r="E10" s="7"/>
      <c r="F10" s="53">
        <v>67.569999999999993</v>
      </c>
      <c r="G10" s="22">
        <f>C10*F10/1000</f>
        <v>8.4462499999999991</v>
      </c>
      <c r="H10" s="53"/>
      <c r="I10" s="22"/>
      <c r="J10" s="53"/>
      <c r="K10" s="22"/>
      <c r="L10" s="22"/>
      <c r="M10" s="22"/>
      <c r="N10" s="22"/>
      <c r="O10" s="22"/>
      <c r="P10" s="22"/>
      <c r="Q10" s="22"/>
      <c r="R10" s="22"/>
      <c r="S10" s="22"/>
    </row>
    <row r="11" spans="1:19" s="35" customFormat="1" ht="15" customHeight="1">
      <c r="A11" s="147" t="s">
        <v>41</v>
      </c>
      <c r="B11" s="98">
        <v>156</v>
      </c>
      <c r="C11" s="200">
        <v>2</v>
      </c>
      <c r="D11" s="52">
        <f t="shared" ref="D11:D51" si="0">B11*C11/1000</f>
        <v>0.312</v>
      </c>
      <c r="E11" s="7"/>
      <c r="F11" s="53">
        <v>606.97</v>
      </c>
      <c r="G11" s="22">
        <f t="shared" ref="G11:G17" si="1">C11*F11/1000</f>
        <v>1.21394</v>
      </c>
      <c r="H11" s="53"/>
      <c r="I11" s="22"/>
      <c r="J11" s="53"/>
      <c r="K11" s="22"/>
      <c r="L11" s="22"/>
      <c r="M11" s="22"/>
      <c r="N11" s="22"/>
      <c r="O11" s="22"/>
      <c r="P11" s="22"/>
      <c r="Q11" s="22"/>
      <c r="R11" s="22"/>
      <c r="S11" s="22"/>
    </row>
    <row r="12" spans="1:19" s="35" customFormat="1" ht="15" customHeight="1">
      <c r="A12" s="147" t="s">
        <v>231</v>
      </c>
      <c r="B12" s="98">
        <v>156</v>
      </c>
      <c r="C12" s="200">
        <v>15</v>
      </c>
      <c r="D12" s="52">
        <f t="shared" si="0"/>
        <v>2.34</v>
      </c>
      <c r="E12" s="7"/>
      <c r="F12" s="53">
        <v>86</v>
      </c>
      <c r="G12" s="22">
        <f t="shared" si="1"/>
        <v>1.29</v>
      </c>
      <c r="H12" s="53"/>
      <c r="I12" s="22"/>
      <c r="J12" s="53"/>
      <c r="K12" s="22"/>
      <c r="L12" s="22"/>
      <c r="M12" s="22"/>
      <c r="N12" s="22"/>
      <c r="O12" s="22"/>
      <c r="P12" s="22"/>
      <c r="Q12" s="22"/>
      <c r="R12" s="22"/>
      <c r="S12" s="22"/>
    </row>
    <row r="13" spans="1:19" s="35" customFormat="1" ht="15" customHeight="1">
      <c r="A13" s="85" t="s">
        <v>19</v>
      </c>
      <c r="B13" s="98">
        <v>156</v>
      </c>
      <c r="C13" s="198">
        <v>2</v>
      </c>
      <c r="D13" s="4">
        <f t="shared" si="0"/>
        <v>0.312</v>
      </c>
      <c r="E13" s="6"/>
      <c r="F13" s="88">
        <v>14</v>
      </c>
      <c r="G13" s="22">
        <f t="shared" si="1"/>
        <v>2.8000000000000001E-2</v>
      </c>
      <c r="H13" s="88"/>
      <c r="I13" s="8"/>
      <c r="J13" s="88"/>
      <c r="K13" s="8"/>
      <c r="L13" s="8"/>
      <c r="M13" s="8"/>
      <c r="N13" s="8"/>
      <c r="O13" s="8"/>
      <c r="P13" s="8"/>
      <c r="Q13" s="8"/>
      <c r="R13" s="8"/>
      <c r="S13" s="8"/>
    </row>
    <row r="14" spans="1:19" s="103" customFormat="1" ht="15" customHeight="1">
      <c r="A14" s="97" t="s">
        <v>60</v>
      </c>
      <c r="B14" s="98">
        <v>156</v>
      </c>
      <c r="C14" s="108"/>
      <c r="D14" s="94"/>
      <c r="E14" s="101">
        <v>200</v>
      </c>
      <c r="F14" s="93"/>
      <c r="G14" s="81">
        <f>G15</f>
        <v>2.4</v>
      </c>
      <c r="H14" s="93">
        <v>0.44</v>
      </c>
      <c r="I14" s="102">
        <v>7.0000000000000007E-2</v>
      </c>
      <c r="J14" s="93">
        <v>34.28</v>
      </c>
      <c r="K14" s="102">
        <v>200</v>
      </c>
      <c r="L14" s="112"/>
      <c r="M14" s="112">
        <v>80</v>
      </c>
      <c r="N14" s="112"/>
      <c r="O14" s="112">
        <v>0.18</v>
      </c>
      <c r="P14" s="112">
        <v>8.1999999999999993</v>
      </c>
      <c r="Q14" s="112">
        <v>6.42</v>
      </c>
      <c r="R14" s="112">
        <v>0.96</v>
      </c>
      <c r="S14" s="112">
        <v>0.28000000000000003</v>
      </c>
    </row>
    <row r="15" spans="1:19" s="103" customFormat="1" ht="15" customHeight="1">
      <c r="A15" s="10" t="s">
        <v>60</v>
      </c>
      <c r="B15" s="98">
        <v>156</v>
      </c>
      <c r="C15" s="9">
        <v>32</v>
      </c>
      <c r="D15" s="4">
        <f t="shared" si="0"/>
        <v>4.992</v>
      </c>
      <c r="E15" s="6"/>
      <c r="F15" s="88">
        <v>75</v>
      </c>
      <c r="G15" s="8">
        <f t="shared" si="1"/>
        <v>2.4</v>
      </c>
      <c r="H15" s="88"/>
      <c r="I15" s="8"/>
      <c r="J15" s="88"/>
      <c r="K15" s="8"/>
      <c r="L15" s="8"/>
      <c r="M15" s="8"/>
      <c r="N15" s="8"/>
      <c r="O15" s="8"/>
      <c r="P15" s="8"/>
      <c r="Q15" s="8"/>
      <c r="R15" s="8"/>
      <c r="S15" s="8"/>
    </row>
    <row r="16" spans="1:19" s="103" customFormat="1" ht="15" customHeight="1">
      <c r="A16" s="97" t="s">
        <v>139</v>
      </c>
      <c r="B16" s="98">
        <v>156</v>
      </c>
      <c r="C16" s="108"/>
      <c r="D16" s="94"/>
      <c r="E16" s="101">
        <v>120</v>
      </c>
      <c r="F16" s="93"/>
      <c r="G16" s="81">
        <f>G17</f>
        <v>4.92</v>
      </c>
      <c r="H16" s="101">
        <v>12.18</v>
      </c>
      <c r="I16" s="101">
        <v>3.17</v>
      </c>
      <c r="J16" s="101">
        <v>28.5</v>
      </c>
      <c r="K16" s="102">
        <v>336</v>
      </c>
      <c r="L16" s="102">
        <v>0.05</v>
      </c>
      <c r="M16" s="102"/>
      <c r="N16" s="102"/>
      <c r="O16" s="102">
        <v>0.65</v>
      </c>
      <c r="P16" s="102">
        <v>11.5</v>
      </c>
      <c r="Q16" s="102">
        <v>43.5</v>
      </c>
      <c r="R16" s="102">
        <v>16.5</v>
      </c>
      <c r="S16" s="102">
        <v>0.55000000000000004</v>
      </c>
    </row>
    <row r="17" spans="1:19" s="35" customFormat="1" ht="15" customHeight="1">
      <c r="A17" s="10" t="s">
        <v>139</v>
      </c>
      <c r="B17" s="98">
        <v>156</v>
      </c>
      <c r="C17" s="9">
        <v>120</v>
      </c>
      <c r="D17" s="4">
        <f t="shared" si="0"/>
        <v>18.72</v>
      </c>
      <c r="E17" s="6"/>
      <c r="F17" s="88">
        <v>41</v>
      </c>
      <c r="G17" s="8">
        <f t="shared" si="1"/>
        <v>4.92</v>
      </c>
      <c r="H17" s="88"/>
      <c r="I17" s="8"/>
      <c r="J17" s="88"/>
      <c r="K17" s="8"/>
      <c r="L17" s="8"/>
      <c r="M17" s="8"/>
      <c r="N17" s="8"/>
      <c r="O17" s="8"/>
      <c r="P17" s="8"/>
      <c r="Q17" s="8"/>
      <c r="R17" s="8"/>
      <c r="S17" s="8"/>
    </row>
    <row r="18" spans="1:19" s="103" customFormat="1" ht="25.5" customHeight="1">
      <c r="A18" s="161"/>
      <c r="B18" s="162"/>
      <c r="C18" s="177"/>
      <c r="D18" s="164"/>
      <c r="E18" s="165"/>
      <c r="F18" s="186"/>
      <c r="G18" s="165"/>
      <c r="H18" s="23">
        <f>SUM(H8:H17)</f>
        <v>19.38</v>
      </c>
      <c r="I18" s="23">
        <f>SUM(I8:I17)</f>
        <v>14.67</v>
      </c>
      <c r="J18" s="23">
        <f>SUM(J8:J17)</f>
        <v>84.39</v>
      </c>
      <c r="K18" s="23">
        <f>SUM(K8:K17)</f>
        <v>752</v>
      </c>
      <c r="L18" s="23">
        <f t="shared" ref="L18:S18" si="2">SUM(L8:L17)</f>
        <v>0.22999999999999998</v>
      </c>
      <c r="M18" s="23">
        <f t="shared" si="2"/>
        <v>83.3</v>
      </c>
      <c r="N18" s="23">
        <f t="shared" si="2"/>
        <v>132</v>
      </c>
      <c r="O18" s="23">
        <f t="shared" si="2"/>
        <v>0.83000000000000007</v>
      </c>
      <c r="P18" s="23">
        <f t="shared" si="2"/>
        <v>657.7</v>
      </c>
      <c r="Q18" s="23">
        <f t="shared" si="2"/>
        <v>504.62</v>
      </c>
      <c r="R18" s="23">
        <f t="shared" si="2"/>
        <v>88.16</v>
      </c>
      <c r="S18" s="23">
        <f t="shared" si="2"/>
        <v>1.4300000000000002</v>
      </c>
    </row>
    <row r="19" spans="1:19" ht="15" customHeight="1">
      <c r="A19" s="132" t="s">
        <v>12</v>
      </c>
      <c r="B19" s="133">
        <v>156</v>
      </c>
      <c r="C19" s="134"/>
      <c r="D19" s="156"/>
      <c r="E19" s="134"/>
      <c r="F19" s="156"/>
      <c r="G19" s="134"/>
      <c r="H19" s="134"/>
      <c r="I19" s="134"/>
      <c r="J19" s="134"/>
      <c r="K19" s="135"/>
      <c r="L19" s="135"/>
      <c r="M19" s="135"/>
      <c r="N19" s="135"/>
      <c r="O19" s="135"/>
      <c r="P19" s="135"/>
      <c r="Q19" s="135"/>
      <c r="R19" s="135"/>
      <c r="S19" s="135"/>
    </row>
    <row r="20" spans="1:19" s="103" customFormat="1" ht="25.5">
      <c r="A20" s="90" t="s">
        <v>260</v>
      </c>
      <c r="B20" s="98">
        <v>156</v>
      </c>
      <c r="C20" s="202"/>
      <c r="D20" s="94"/>
      <c r="E20" s="101">
        <v>250</v>
      </c>
      <c r="F20" s="93"/>
      <c r="G20" s="102">
        <f>SUM(G21:G25)</f>
        <v>2.6481999999999997</v>
      </c>
      <c r="H20" s="112">
        <v>13.44</v>
      </c>
      <c r="I20" s="112">
        <v>50</v>
      </c>
      <c r="J20" s="112">
        <v>15.8</v>
      </c>
      <c r="K20" s="112">
        <v>164</v>
      </c>
      <c r="L20" s="102">
        <v>0.24</v>
      </c>
      <c r="M20" s="102">
        <v>14.4</v>
      </c>
      <c r="N20" s="102"/>
      <c r="O20" s="102">
        <v>1.53</v>
      </c>
      <c r="P20" s="102">
        <v>20.46</v>
      </c>
      <c r="Q20" s="102">
        <v>91.92</v>
      </c>
      <c r="R20" s="102">
        <v>37.29</v>
      </c>
      <c r="S20" s="102">
        <v>1.41</v>
      </c>
    </row>
    <row r="21" spans="1:19" ht="15" customHeight="1">
      <c r="A21" s="147" t="s">
        <v>27</v>
      </c>
      <c r="B21" s="98">
        <v>156</v>
      </c>
      <c r="C21" s="200">
        <v>100</v>
      </c>
      <c r="D21" s="52">
        <f t="shared" si="0"/>
        <v>15.6</v>
      </c>
      <c r="E21" s="7"/>
      <c r="F21" s="53">
        <v>16.899999999999999</v>
      </c>
      <c r="G21" s="22">
        <f>C21*F21/1000</f>
        <v>1.6899999999999997</v>
      </c>
      <c r="H21" s="53"/>
      <c r="I21" s="22"/>
      <c r="J21" s="53"/>
      <c r="K21" s="22"/>
      <c r="L21" s="22"/>
      <c r="M21" s="22"/>
      <c r="N21" s="22"/>
      <c r="O21" s="22"/>
      <c r="P21" s="22"/>
      <c r="Q21" s="22"/>
      <c r="R21" s="22"/>
      <c r="S21" s="22"/>
    </row>
    <row r="22" spans="1:19" s="124" customFormat="1" ht="15" customHeight="1">
      <c r="A22" s="147" t="s">
        <v>36</v>
      </c>
      <c r="B22" s="98">
        <v>156</v>
      </c>
      <c r="C22" s="200">
        <v>12</v>
      </c>
      <c r="D22" s="52">
        <f t="shared" si="0"/>
        <v>1.8720000000000001</v>
      </c>
      <c r="E22" s="7"/>
      <c r="F22" s="53">
        <v>24</v>
      </c>
      <c r="G22" s="22">
        <f t="shared" ref="G22:G25" si="3">C22*F22/1000</f>
        <v>0.28799999999999998</v>
      </c>
      <c r="H22" s="53"/>
      <c r="I22" s="22"/>
      <c r="J22" s="53"/>
      <c r="K22" s="22"/>
      <c r="L22" s="22"/>
      <c r="M22" s="22"/>
      <c r="N22" s="22"/>
      <c r="O22" s="22"/>
      <c r="P22" s="22"/>
      <c r="Q22" s="22"/>
      <c r="R22" s="22"/>
      <c r="S22" s="22"/>
    </row>
    <row r="23" spans="1:19" ht="15" customHeight="1">
      <c r="A23" s="147" t="s">
        <v>28</v>
      </c>
      <c r="B23" s="98">
        <v>156</v>
      </c>
      <c r="C23" s="200">
        <v>13</v>
      </c>
      <c r="D23" s="52">
        <f t="shared" si="0"/>
        <v>2.028</v>
      </c>
      <c r="E23" s="7"/>
      <c r="F23" s="53">
        <v>22.4</v>
      </c>
      <c r="G23" s="22">
        <f t="shared" si="3"/>
        <v>0.29120000000000001</v>
      </c>
      <c r="H23" s="53"/>
      <c r="I23" s="22"/>
      <c r="J23" s="53"/>
      <c r="K23" s="22"/>
      <c r="L23" s="22"/>
      <c r="M23" s="22"/>
      <c r="N23" s="22"/>
      <c r="O23" s="22"/>
      <c r="P23" s="22"/>
      <c r="Q23" s="22"/>
      <c r="R23" s="22"/>
      <c r="S23" s="22"/>
    </row>
    <row r="24" spans="1:19" ht="15" customHeight="1">
      <c r="A24" s="147" t="s">
        <v>19</v>
      </c>
      <c r="B24" s="98">
        <v>156</v>
      </c>
      <c r="C24" s="200">
        <v>2</v>
      </c>
      <c r="D24" s="52">
        <f t="shared" si="0"/>
        <v>0.312</v>
      </c>
      <c r="E24" s="7"/>
      <c r="F24" s="53">
        <v>14</v>
      </c>
      <c r="G24" s="22">
        <f t="shared" si="3"/>
        <v>2.8000000000000001E-2</v>
      </c>
      <c r="H24" s="53"/>
      <c r="I24" s="22"/>
      <c r="J24" s="53"/>
      <c r="K24" s="22"/>
      <c r="L24" s="22"/>
      <c r="M24" s="22"/>
      <c r="N24" s="22"/>
      <c r="O24" s="22"/>
      <c r="P24" s="22"/>
      <c r="Q24" s="22"/>
      <c r="R24" s="22"/>
      <c r="S24" s="22"/>
    </row>
    <row r="25" spans="1:19" ht="15" customHeight="1">
      <c r="A25" s="85" t="s">
        <v>25</v>
      </c>
      <c r="B25" s="98">
        <v>156</v>
      </c>
      <c r="C25" s="198">
        <v>3</v>
      </c>
      <c r="D25" s="4">
        <f t="shared" si="0"/>
        <v>0.46800000000000003</v>
      </c>
      <c r="E25" s="6"/>
      <c r="F25" s="88">
        <v>117</v>
      </c>
      <c r="G25" s="22">
        <f t="shared" si="3"/>
        <v>0.35099999999999998</v>
      </c>
      <c r="H25" s="88"/>
      <c r="I25" s="8"/>
      <c r="J25" s="88"/>
      <c r="K25" s="8"/>
      <c r="L25" s="8"/>
      <c r="M25" s="8"/>
      <c r="N25" s="8"/>
      <c r="O25" s="8"/>
      <c r="P25" s="8"/>
      <c r="Q25" s="8"/>
      <c r="R25" s="8"/>
      <c r="S25" s="8"/>
    </row>
    <row r="26" spans="1:19" ht="15" customHeight="1">
      <c r="A26" s="90" t="s">
        <v>115</v>
      </c>
      <c r="B26" s="98">
        <v>156</v>
      </c>
      <c r="C26" s="202"/>
      <c r="D26" s="94"/>
      <c r="E26" s="101" t="s">
        <v>169</v>
      </c>
      <c r="F26" s="93"/>
      <c r="G26" s="102">
        <f>SUM(G27:G31)</f>
        <v>39.614849999999997</v>
      </c>
      <c r="H26" s="93">
        <v>13.83</v>
      </c>
      <c r="I26" s="102">
        <v>28.63</v>
      </c>
      <c r="J26" s="93">
        <v>103.2</v>
      </c>
      <c r="K26" s="102">
        <v>341</v>
      </c>
      <c r="L26" s="228">
        <v>7.0000000000000007E-2</v>
      </c>
      <c r="M26" s="229"/>
      <c r="N26" s="228">
        <v>31.7</v>
      </c>
      <c r="O26" s="228"/>
      <c r="P26" s="228">
        <v>12.69</v>
      </c>
      <c r="Q26" s="228">
        <v>144.68</v>
      </c>
      <c r="R26" s="228">
        <v>22.37</v>
      </c>
      <c r="S26" s="230">
        <v>2.64</v>
      </c>
    </row>
    <row r="27" spans="1:19" ht="15" customHeight="1">
      <c r="A27" s="147" t="s">
        <v>29</v>
      </c>
      <c r="B27" s="98">
        <v>156</v>
      </c>
      <c r="C27" s="200">
        <v>95</v>
      </c>
      <c r="D27" s="52">
        <f t="shared" ref="D27:D31" si="4">B27*C27/1000</f>
        <v>14.82</v>
      </c>
      <c r="E27" s="7"/>
      <c r="F27" s="53">
        <v>370</v>
      </c>
      <c r="G27" s="22">
        <f>C27*F27/1000</f>
        <v>35.15</v>
      </c>
      <c r="H27" s="53"/>
      <c r="I27" s="22"/>
      <c r="J27" s="53"/>
      <c r="K27" s="22"/>
      <c r="L27" s="22"/>
      <c r="M27" s="22"/>
      <c r="N27" s="22"/>
      <c r="O27" s="22"/>
      <c r="P27" s="22"/>
      <c r="Q27" s="22"/>
      <c r="R27" s="22"/>
      <c r="S27" s="22"/>
    </row>
    <row r="28" spans="1:19" ht="15" customHeight="1">
      <c r="A28" s="147" t="s">
        <v>170</v>
      </c>
      <c r="B28" s="98">
        <v>156</v>
      </c>
      <c r="C28" s="200">
        <v>4</v>
      </c>
      <c r="D28" s="52">
        <f t="shared" si="4"/>
        <v>0.624</v>
      </c>
      <c r="E28" s="7"/>
      <c r="F28" s="53">
        <v>7</v>
      </c>
      <c r="G28" s="22">
        <f>C28*F28/40</f>
        <v>0.7</v>
      </c>
      <c r="H28" s="53"/>
      <c r="I28" s="22"/>
      <c r="J28" s="53"/>
      <c r="K28" s="22"/>
      <c r="L28" s="22"/>
      <c r="M28" s="22"/>
      <c r="N28" s="22"/>
      <c r="O28" s="22"/>
      <c r="P28" s="22"/>
      <c r="Q28" s="22"/>
      <c r="R28" s="22"/>
      <c r="S28" s="22"/>
    </row>
    <row r="29" spans="1:19" ht="15" customHeight="1">
      <c r="A29" s="147" t="s">
        <v>41</v>
      </c>
      <c r="B29" s="98">
        <v>156</v>
      </c>
      <c r="C29" s="200">
        <v>5</v>
      </c>
      <c r="D29" s="52">
        <f t="shared" si="4"/>
        <v>0.78</v>
      </c>
      <c r="E29" s="7"/>
      <c r="F29" s="53">
        <v>606.97</v>
      </c>
      <c r="G29" s="22">
        <f t="shared" ref="G29:G31" si="5">C29*F29/1000</f>
        <v>3.0348500000000005</v>
      </c>
      <c r="H29" s="53"/>
      <c r="I29" s="22"/>
      <c r="J29" s="53"/>
      <c r="K29" s="22"/>
      <c r="L29" s="22"/>
      <c r="M29" s="22"/>
      <c r="N29" s="22"/>
      <c r="O29" s="22"/>
      <c r="P29" s="22"/>
      <c r="Q29" s="22"/>
      <c r="R29" s="22"/>
      <c r="S29" s="22"/>
    </row>
    <row r="30" spans="1:19" ht="15" customHeight="1">
      <c r="A30" s="147" t="s">
        <v>19</v>
      </c>
      <c r="B30" s="98">
        <v>156</v>
      </c>
      <c r="C30" s="200">
        <v>2</v>
      </c>
      <c r="D30" s="52">
        <f t="shared" si="4"/>
        <v>0.312</v>
      </c>
      <c r="E30" s="7"/>
      <c r="F30" s="53">
        <v>14</v>
      </c>
      <c r="G30" s="22">
        <f t="shared" si="5"/>
        <v>2.8000000000000001E-2</v>
      </c>
      <c r="H30" s="53"/>
      <c r="I30" s="22"/>
      <c r="J30" s="53"/>
      <c r="K30" s="22"/>
      <c r="L30" s="22"/>
      <c r="M30" s="22"/>
      <c r="N30" s="22"/>
      <c r="O30" s="22"/>
      <c r="P30" s="22"/>
      <c r="Q30" s="22"/>
      <c r="R30" s="22"/>
      <c r="S30" s="22"/>
    </row>
    <row r="31" spans="1:19" ht="15" customHeight="1">
      <c r="A31" s="85" t="s">
        <v>25</v>
      </c>
      <c r="B31" s="98">
        <v>156</v>
      </c>
      <c r="C31" s="198">
        <v>6</v>
      </c>
      <c r="D31" s="4">
        <f t="shared" si="4"/>
        <v>0.93600000000000005</v>
      </c>
      <c r="E31" s="6"/>
      <c r="F31" s="88">
        <v>117</v>
      </c>
      <c r="G31" s="22">
        <f t="shared" si="5"/>
        <v>0.70199999999999996</v>
      </c>
      <c r="H31" s="88"/>
      <c r="I31" s="8"/>
      <c r="J31" s="88"/>
      <c r="K31" s="8"/>
      <c r="L31" s="8"/>
      <c r="M31" s="8"/>
      <c r="N31" s="8"/>
      <c r="O31" s="8"/>
      <c r="P31" s="8"/>
      <c r="Q31" s="8"/>
      <c r="R31" s="8"/>
      <c r="S31" s="8"/>
    </row>
    <row r="32" spans="1:19" ht="29.25" customHeight="1">
      <c r="A32" s="117" t="s">
        <v>224</v>
      </c>
      <c r="B32" s="98">
        <v>156</v>
      </c>
      <c r="C32" s="203"/>
      <c r="D32" s="112"/>
      <c r="E32" s="114">
        <v>100</v>
      </c>
      <c r="F32" s="114"/>
      <c r="G32" s="112">
        <f>SUM(G33:G43)</f>
        <v>5.7687800000000005</v>
      </c>
      <c r="H32" s="112">
        <v>3.3</v>
      </c>
      <c r="I32" s="112">
        <v>1.2</v>
      </c>
      <c r="J32" s="112">
        <v>21.4</v>
      </c>
      <c r="K32" s="112">
        <v>111</v>
      </c>
      <c r="L32" s="102">
        <v>0.06</v>
      </c>
      <c r="M32" s="102">
        <v>32.4</v>
      </c>
      <c r="N32" s="102"/>
      <c r="O32" s="102">
        <v>1.65</v>
      </c>
      <c r="P32" s="102">
        <v>113.7</v>
      </c>
      <c r="Q32" s="102">
        <v>89.25</v>
      </c>
      <c r="R32" s="102">
        <v>42.9</v>
      </c>
      <c r="S32" s="102">
        <v>3.45</v>
      </c>
    </row>
    <row r="33" spans="1:19" ht="15" customHeight="1">
      <c r="A33" s="59" t="s">
        <v>164</v>
      </c>
      <c r="B33" s="98">
        <v>156</v>
      </c>
      <c r="C33" s="194">
        <v>143</v>
      </c>
      <c r="D33" s="69">
        <f t="shared" ref="D33:D43" si="6">B33*C33/1000</f>
        <v>22.308</v>
      </c>
      <c r="E33" s="72"/>
      <c r="F33" s="69">
        <v>18.3</v>
      </c>
      <c r="G33" s="22">
        <f>C33*F33/1000</f>
        <v>2.6169000000000002</v>
      </c>
      <c r="H33" s="69"/>
      <c r="I33" s="69"/>
      <c r="J33" s="69"/>
      <c r="K33" s="69"/>
      <c r="L33" s="69"/>
      <c r="M33" s="69"/>
      <c r="N33" s="69"/>
      <c r="O33" s="69"/>
      <c r="P33" s="69"/>
      <c r="Q33" s="69"/>
      <c r="R33" s="69"/>
      <c r="S33" s="69"/>
    </row>
    <row r="34" spans="1:19" ht="15" customHeight="1">
      <c r="A34" s="59" t="s">
        <v>41</v>
      </c>
      <c r="B34" s="98">
        <v>156</v>
      </c>
      <c r="C34" s="194">
        <v>4</v>
      </c>
      <c r="D34" s="69">
        <f t="shared" si="6"/>
        <v>0.624</v>
      </c>
      <c r="E34" s="72"/>
      <c r="F34" s="69">
        <v>606.97</v>
      </c>
      <c r="G34" s="22">
        <f t="shared" ref="G34:G43" si="7">C34*F34/1000</f>
        <v>2.42788</v>
      </c>
      <c r="H34" s="69"/>
      <c r="I34" s="69"/>
      <c r="J34" s="69"/>
      <c r="K34" s="69"/>
      <c r="L34" s="69"/>
      <c r="M34" s="69"/>
      <c r="N34" s="69"/>
      <c r="O34" s="69"/>
      <c r="P34" s="69"/>
      <c r="Q34" s="69"/>
      <c r="R34" s="69"/>
      <c r="S34" s="69"/>
    </row>
    <row r="35" spans="1:19" ht="15" customHeight="1">
      <c r="A35" s="59" t="s">
        <v>28</v>
      </c>
      <c r="B35" s="98">
        <v>156</v>
      </c>
      <c r="C35" s="194">
        <v>3</v>
      </c>
      <c r="D35" s="69">
        <f t="shared" si="6"/>
        <v>0.46800000000000003</v>
      </c>
      <c r="E35" s="72"/>
      <c r="F35" s="69">
        <v>22.4</v>
      </c>
      <c r="G35" s="22">
        <f t="shared" si="7"/>
        <v>6.7199999999999982E-2</v>
      </c>
      <c r="H35" s="69"/>
      <c r="I35" s="69"/>
      <c r="J35" s="69"/>
      <c r="K35" s="69"/>
      <c r="L35" s="69"/>
      <c r="M35" s="69"/>
      <c r="N35" s="69"/>
      <c r="O35" s="69"/>
      <c r="P35" s="69"/>
      <c r="Q35" s="69"/>
      <c r="R35" s="69"/>
      <c r="S35" s="69"/>
    </row>
    <row r="36" spans="1:19" ht="15" customHeight="1">
      <c r="A36" s="59" t="s">
        <v>36</v>
      </c>
      <c r="B36" s="98">
        <v>156</v>
      </c>
      <c r="C36" s="194">
        <v>5</v>
      </c>
      <c r="D36" s="69">
        <f t="shared" si="6"/>
        <v>0.78</v>
      </c>
      <c r="E36" s="72"/>
      <c r="F36" s="69">
        <v>24</v>
      </c>
      <c r="G36" s="22">
        <f t="shared" si="7"/>
        <v>0.12</v>
      </c>
      <c r="H36" s="69"/>
      <c r="I36" s="69"/>
      <c r="J36" s="69"/>
      <c r="K36" s="69"/>
      <c r="L36" s="69"/>
      <c r="M36" s="69"/>
      <c r="N36" s="69"/>
      <c r="O36" s="69"/>
      <c r="P36" s="69"/>
      <c r="Q36" s="69"/>
      <c r="R36" s="69"/>
      <c r="S36" s="69"/>
    </row>
    <row r="37" spans="1:19" ht="15" customHeight="1">
      <c r="A37" s="59" t="s">
        <v>123</v>
      </c>
      <c r="B37" s="98">
        <v>156</v>
      </c>
      <c r="C37" s="194">
        <v>6</v>
      </c>
      <c r="D37" s="69">
        <f t="shared" si="6"/>
        <v>0.93600000000000005</v>
      </c>
      <c r="E37" s="72"/>
      <c r="F37" s="69">
        <v>55</v>
      </c>
      <c r="G37" s="22">
        <f t="shared" si="7"/>
        <v>0.33</v>
      </c>
      <c r="H37" s="69"/>
      <c r="I37" s="69"/>
      <c r="J37" s="69"/>
      <c r="K37" s="69"/>
      <c r="L37" s="69"/>
      <c r="M37" s="69"/>
      <c r="N37" s="69"/>
      <c r="O37" s="69"/>
      <c r="P37" s="69"/>
      <c r="Q37" s="69"/>
      <c r="R37" s="69"/>
      <c r="S37" s="69"/>
    </row>
    <row r="38" spans="1:19" ht="15" customHeight="1">
      <c r="A38" s="59" t="s">
        <v>34</v>
      </c>
      <c r="B38" s="98">
        <v>156</v>
      </c>
      <c r="C38" s="194">
        <v>0.05</v>
      </c>
      <c r="D38" s="69">
        <f t="shared" si="6"/>
        <v>7.8000000000000005E-3</v>
      </c>
      <c r="E38" s="72"/>
      <c r="F38" s="69"/>
      <c r="G38" s="22">
        <f t="shared" si="7"/>
        <v>0</v>
      </c>
      <c r="H38" s="69"/>
      <c r="I38" s="69"/>
      <c r="J38" s="69"/>
      <c r="K38" s="69"/>
      <c r="L38" s="69"/>
      <c r="M38" s="69"/>
      <c r="N38" s="69"/>
      <c r="O38" s="69"/>
      <c r="P38" s="69"/>
      <c r="Q38" s="69"/>
      <c r="R38" s="69"/>
      <c r="S38" s="69"/>
    </row>
    <row r="39" spans="1:19" ht="15" customHeight="1">
      <c r="A39" s="59" t="s">
        <v>78</v>
      </c>
      <c r="B39" s="98">
        <v>156</v>
      </c>
      <c r="C39" s="194">
        <v>1.2</v>
      </c>
      <c r="D39" s="69">
        <f t="shared" si="6"/>
        <v>0.18719999999999998</v>
      </c>
      <c r="E39" s="72"/>
      <c r="F39" s="69">
        <v>24</v>
      </c>
      <c r="G39" s="22">
        <f t="shared" si="7"/>
        <v>2.8799999999999996E-2</v>
      </c>
      <c r="H39" s="69"/>
      <c r="I39" s="69"/>
      <c r="J39" s="69"/>
      <c r="K39" s="69"/>
      <c r="L39" s="69"/>
      <c r="M39" s="69"/>
      <c r="N39" s="69"/>
      <c r="O39" s="69"/>
      <c r="P39" s="69"/>
      <c r="Q39" s="69"/>
      <c r="R39" s="69"/>
      <c r="S39" s="69"/>
    </row>
    <row r="40" spans="1:19" ht="15" customHeight="1">
      <c r="A40" s="59" t="s">
        <v>73</v>
      </c>
      <c r="B40" s="98">
        <v>156</v>
      </c>
      <c r="C40" s="194">
        <v>3</v>
      </c>
      <c r="D40" s="69">
        <f t="shared" si="6"/>
        <v>0.46800000000000003</v>
      </c>
      <c r="E40" s="72"/>
      <c r="F40" s="69">
        <v>50</v>
      </c>
      <c r="G40" s="22">
        <f t="shared" si="7"/>
        <v>0.15</v>
      </c>
      <c r="H40" s="69"/>
      <c r="I40" s="69"/>
      <c r="J40" s="69"/>
      <c r="K40" s="69"/>
      <c r="L40" s="69"/>
      <c r="M40" s="69"/>
      <c r="N40" s="69"/>
      <c r="O40" s="69"/>
      <c r="P40" s="69"/>
      <c r="Q40" s="69"/>
      <c r="R40" s="69"/>
      <c r="S40" s="69"/>
    </row>
    <row r="41" spans="1:19" ht="15" customHeight="1">
      <c r="A41" s="59" t="s">
        <v>19</v>
      </c>
      <c r="B41" s="98">
        <v>156</v>
      </c>
      <c r="C41" s="194">
        <v>2</v>
      </c>
      <c r="D41" s="69">
        <f t="shared" si="6"/>
        <v>0.312</v>
      </c>
      <c r="E41" s="72"/>
      <c r="F41" s="69">
        <v>14</v>
      </c>
      <c r="G41" s="22">
        <f t="shared" si="7"/>
        <v>2.8000000000000001E-2</v>
      </c>
      <c r="H41" s="69"/>
      <c r="I41" s="69"/>
      <c r="J41" s="69"/>
      <c r="K41" s="69"/>
      <c r="L41" s="69"/>
      <c r="M41" s="69"/>
      <c r="N41" s="69"/>
      <c r="O41" s="69"/>
      <c r="P41" s="69"/>
      <c r="Q41" s="69"/>
      <c r="R41" s="69"/>
      <c r="S41" s="69"/>
    </row>
    <row r="42" spans="1:19" ht="15" customHeight="1">
      <c r="A42" s="59" t="s">
        <v>226</v>
      </c>
      <c r="B42" s="98">
        <v>156</v>
      </c>
      <c r="C42" s="194">
        <v>0.02</v>
      </c>
      <c r="D42" s="69">
        <f t="shared" si="6"/>
        <v>3.1199999999999999E-3</v>
      </c>
      <c r="E42" s="72"/>
      <c r="F42" s="69"/>
      <c r="G42" s="22">
        <f t="shared" si="7"/>
        <v>0</v>
      </c>
      <c r="H42" s="69"/>
      <c r="I42" s="69"/>
      <c r="J42" s="69"/>
      <c r="K42" s="69"/>
      <c r="L42" s="69"/>
      <c r="M42" s="69"/>
      <c r="N42" s="69"/>
      <c r="O42" s="69"/>
      <c r="P42" s="69"/>
      <c r="Q42" s="69"/>
      <c r="R42" s="69"/>
      <c r="S42" s="69"/>
    </row>
    <row r="43" spans="1:19" ht="15" customHeight="1">
      <c r="A43" s="61" t="s">
        <v>124</v>
      </c>
      <c r="B43" s="98">
        <v>156</v>
      </c>
      <c r="C43" s="195">
        <v>0.01</v>
      </c>
      <c r="D43" s="69">
        <f t="shared" si="6"/>
        <v>1.56E-3</v>
      </c>
      <c r="E43" s="73"/>
      <c r="F43" s="70"/>
      <c r="G43" s="22">
        <f t="shared" si="7"/>
        <v>0</v>
      </c>
      <c r="H43" s="70"/>
      <c r="I43" s="70"/>
      <c r="J43" s="70"/>
      <c r="K43" s="70"/>
      <c r="L43" s="70"/>
      <c r="M43" s="70"/>
      <c r="N43" s="70"/>
      <c r="O43" s="70"/>
      <c r="P43" s="70"/>
      <c r="Q43" s="70"/>
      <c r="R43" s="70"/>
      <c r="S43" s="70"/>
    </row>
    <row r="44" spans="1:19" ht="15" customHeight="1">
      <c r="A44" s="97" t="s">
        <v>116</v>
      </c>
      <c r="B44" s="98">
        <v>156</v>
      </c>
      <c r="C44" s="108"/>
      <c r="D44" s="94"/>
      <c r="E44" s="101">
        <v>200</v>
      </c>
      <c r="F44" s="93"/>
      <c r="G44" s="102">
        <f>G45+G46+G47</f>
        <v>4.2555000000000005</v>
      </c>
      <c r="H44" s="93">
        <v>0.16</v>
      </c>
      <c r="I44" s="102">
        <v>0.16</v>
      </c>
      <c r="J44" s="93">
        <v>23.56</v>
      </c>
      <c r="K44" s="102">
        <v>114.6</v>
      </c>
      <c r="L44" s="102">
        <v>0.01</v>
      </c>
      <c r="M44" s="102">
        <v>1.8</v>
      </c>
      <c r="N44" s="102"/>
      <c r="O44" s="102"/>
      <c r="P44" s="102">
        <v>6.4</v>
      </c>
      <c r="Q44" s="102">
        <v>4.4000000000000004</v>
      </c>
      <c r="R44" s="102">
        <v>3.6</v>
      </c>
      <c r="S44" s="102">
        <v>0.18</v>
      </c>
    </row>
    <row r="45" spans="1:19" ht="15" customHeight="1">
      <c r="A45" s="11" t="s">
        <v>98</v>
      </c>
      <c r="B45" s="98">
        <v>156</v>
      </c>
      <c r="C45" s="12">
        <v>45</v>
      </c>
      <c r="D45" s="52">
        <f t="shared" ref="D45:D47" si="8">B45*C45/1000</f>
        <v>7.02</v>
      </c>
      <c r="E45" s="7"/>
      <c r="F45" s="53">
        <v>67.900000000000006</v>
      </c>
      <c r="G45" s="22">
        <f t="shared" ref="G45:G47" si="9">C45*F45/1000</f>
        <v>3.0555000000000003</v>
      </c>
      <c r="H45" s="53"/>
      <c r="I45" s="22"/>
      <c r="J45" s="53"/>
      <c r="K45" s="22"/>
      <c r="L45" s="22"/>
      <c r="M45" s="22"/>
      <c r="N45" s="22"/>
      <c r="O45" s="22"/>
      <c r="P45" s="22"/>
      <c r="Q45" s="22"/>
      <c r="R45" s="22"/>
      <c r="S45" s="22"/>
    </row>
    <row r="46" spans="1:19" ht="15" customHeight="1">
      <c r="A46" s="11" t="s">
        <v>22</v>
      </c>
      <c r="B46" s="98">
        <v>156</v>
      </c>
      <c r="C46" s="12">
        <v>24</v>
      </c>
      <c r="D46" s="52">
        <f t="shared" si="8"/>
        <v>3.7440000000000002</v>
      </c>
      <c r="E46" s="7"/>
      <c r="F46" s="53">
        <v>50</v>
      </c>
      <c r="G46" s="22">
        <f t="shared" si="9"/>
        <v>1.2</v>
      </c>
      <c r="H46" s="53"/>
      <c r="I46" s="22"/>
      <c r="J46" s="53"/>
      <c r="K46" s="22"/>
      <c r="L46" s="22"/>
      <c r="M46" s="22"/>
      <c r="N46" s="22"/>
      <c r="O46" s="22"/>
      <c r="P46" s="22"/>
      <c r="Q46" s="22"/>
      <c r="R46" s="22"/>
      <c r="S46" s="22"/>
    </row>
    <row r="47" spans="1:19" ht="15" customHeight="1">
      <c r="A47" s="10" t="s">
        <v>34</v>
      </c>
      <c r="B47" s="98">
        <v>156</v>
      </c>
      <c r="C47" s="9">
        <v>2E-3</v>
      </c>
      <c r="D47" s="4">
        <f t="shared" si="8"/>
        <v>3.1199999999999999E-4</v>
      </c>
      <c r="E47" s="6"/>
      <c r="F47" s="88"/>
      <c r="G47" s="22">
        <f t="shared" si="9"/>
        <v>0</v>
      </c>
      <c r="H47" s="88"/>
      <c r="I47" s="8"/>
      <c r="J47" s="88"/>
      <c r="K47" s="8"/>
      <c r="L47" s="8"/>
      <c r="M47" s="8"/>
      <c r="N47" s="8"/>
      <c r="O47" s="8"/>
      <c r="P47" s="8"/>
      <c r="Q47" s="8"/>
      <c r="R47" s="8"/>
      <c r="S47" s="8"/>
    </row>
    <row r="48" spans="1:19" s="103" customFormat="1" ht="15" customHeight="1">
      <c r="A48" s="32" t="s">
        <v>85</v>
      </c>
      <c r="B48" s="82">
        <v>96</v>
      </c>
      <c r="C48" s="36"/>
      <c r="D48" s="84"/>
      <c r="E48" s="34">
        <v>100</v>
      </c>
      <c r="F48" s="83"/>
      <c r="G48" s="81">
        <f>G49</f>
        <v>22</v>
      </c>
      <c r="H48" s="83">
        <v>3</v>
      </c>
      <c r="I48" s="81">
        <v>1</v>
      </c>
      <c r="J48" s="83">
        <v>38</v>
      </c>
      <c r="K48" s="81">
        <v>95</v>
      </c>
      <c r="L48" s="81" t="s">
        <v>248</v>
      </c>
      <c r="M48" s="81">
        <v>7.5</v>
      </c>
      <c r="N48" s="81"/>
      <c r="O48" s="81">
        <v>0.3</v>
      </c>
      <c r="P48" s="81">
        <v>6</v>
      </c>
      <c r="Q48" s="81">
        <v>21</v>
      </c>
      <c r="R48" s="81">
        <v>31.5</v>
      </c>
      <c r="S48" s="81">
        <v>0.45</v>
      </c>
    </row>
    <row r="49" spans="1:19" ht="15" customHeight="1">
      <c r="A49" s="10" t="s">
        <v>85</v>
      </c>
      <c r="B49" s="82">
        <v>96</v>
      </c>
      <c r="C49" s="9">
        <v>200</v>
      </c>
      <c r="D49" s="88">
        <f t="shared" ref="D49" si="10">B49*C49/1000</f>
        <v>19.2</v>
      </c>
      <c r="E49" s="6"/>
      <c r="F49" s="88">
        <v>110</v>
      </c>
      <c r="G49" s="8">
        <f t="shared" ref="G49" si="11">C49*F49/1000</f>
        <v>22</v>
      </c>
      <c r="H49" s="4"/>
      <c r="I49" s="6"/>
      <c r="J49" s="4"/>
      <c r="K49" s="6"/>
      <c r="L49" s="6"/>
      <c r="M49" s="6"/>
      <c r="N49" s="6"/>
      <c r="O49" s="6"/>
      <c r="P49" s="6"/>
      <c r="Q49" s="6"/>
      <c r="R49" s="6"/>
      <c r="S49" s="6"/>
    </row>
    <row r="50" spans="1:19" s="35" customFormat="1" ht="22.5" customHeight="1">
      <c r="A50" s="97" t="s">
        <v>44</v>
      </c>
      <c r="B50" s="98">
        <v>156</v>
      </c>
      <c r="C50" s="99"/>
      <c r="D50" s="94"/>
      <c r="E50" s="101">
        <v>72</v>
      </c>
      <c r="F50" s="93"/>
      <c r="G50" s="81">
        <f>G51</f>
        <v>2.952</v>
      </c>
      <c r="H50" s="34">
        <v>8.4600000000000009</v>
      </c>
      <c r="I50" s="34">
        <v>2.5099999999999998</v>
      </c>
      <c r="J50" s="34">
        <v>44.33</v>
      </c>
      <c r="K50" s="34">
        <v>186</v>
      </c>
      <c r="L50" s="34">
        <v>7.0000000000000007E-2</v>
      </c>
      <c r="M50" s="34"/>
      <c r="N50" s="34"/>
      <c r="O50" s="34">
        <v>0.54</v>
      </c>
      <c r="P50" s="34">
        <v>13.8</v>
      </c>
      <c r="Q50" s="34">
        <v>63.6</v>
      </c>
      <c r="R50" s="34">
        <v>15</v>
      </c>
      <c r="S50" s="34">
        <v>1.86</v>
      </c>
    </row>
    <row r="51" spans="1:19">
      <c r="A51" s="10" t="s">
        <v>44</v>
      </c>
      <c r="B51" s="98">
        <v>156</v>
      </c>
      <c r="C51" s="9">
        <v>72</v>
      </c>
      <c r="D51" s="88">
        <f t="shared" si="0"/>
        <v>11.231999999999999</v>
      </c>
      <c r="E51" s="6"/>
      <c r="F51" s="88">
        <v>41</v>
      </c>
      <c r="G51" s="8">
        <f t="shared" ref="G51" si="12">C51*F51/1000</f>
        <v>2.952</v>
      </c>
      <c r="H51" s="4"/>
      <c r="I51" s="6"/>
      <c r="J51" s="4"/>
      <c r="K51" s="6"/>
      <c r="L51" s="6"/>
      <c r="M51" s="6"/>
      <c r="N51" s="6"/>
      <c r="O51" s="6"/>
      <c r="P51" s="6"/>
      <c r="Q51" s="6"/>
      <c r="R51" s="6"/>
      <c r="S51" s="6"/>
    </row>
    <row r="52" spans="1:19">
      <c r="A52" s="161"/>
      <c r="B52" s="162"/>
      <c r="C52" s="177"/>
      <c r="D52" s="164"/>
      <c r="E52" s="165"/>
      <c r="F52" s="186"/>
      <c r="G52" s="165"/>
      <c r="H52" s="23">
        <f t="shared" ref="H52:S52" si="13">SUM(H20:H51)</f>
        <v>42.190000000000005</v>
      </c>
      <c r="I52" s="23">
        <f t="shared" si="13"/>
        <v>83.5</v>
      </c>
      <c r="J52" s="23">
        <f t="shared" si="13"/>
        <v>246.29000000000002</v>
      </c>
      <c r="K52" s="23">
        <f t="shared" si="13"/>
        <v>1011.6</v>
      </c>
      <c r="L52" s="23">
        <f t="shared" si="13"/>
        <v>0.45</v>
      </c>
      <c r="M52" s="23">
        <f t="shared" si="13"/>
        <v>56.099999999999994</v>
      </c>
      <c r="N52" s="23">
        <f t="shared" si="13"/>
        <v>31.7</v>
      </c>
      <c r="O52" s="23">
        <f t="shared" si="13"/>
        <v>4.0199999999999996</v>
      </c>
      <c r="P52" s="23">
        <f t="shared" si="13"/>
        <v>173.05</v>
      </c>
      <c r="Q52" s="23">
        <f t="shared" si="13"/>
        <v>414.85</v>
      </c>
      <c r="R52" s="23">
        <f t="shared" si="13"/>
        <v>152.66</v>
      </c>
      <c r="S52" s="23">
        <f t="shared" si="13"/>
        <v>9.9899999999999984</v>
      </c>
    </row>
    <row r="53" spans="1:19">
      <c r="A53" s="56"/>
      <c r="B53" s="56"/>
      <c r="C53" s="56"/>
      <c r="D53" s="56"/>
      <c r="E53" s="56"/>
      <c r="F53" s="221" t="s">
        <v>46</v>
      </c>
      <c r="G53" s="49">
        <f>E55*E56</f>
        <v>14903.85312</v>
      </c>
      <c r="H53" s="153">
        <f t="shared" ref="H53:S53" si="14">H18+H52</f>
        <v>61.570000000000007</v>
      </c>
      <c r="I53" s="153">
        <f t="shared" si="14"/>
        <v>98.17</v>
      </c>
      <c r="J53" s="153">
        <f t="shared" si="14"/>
        <v>330.68</v>
      </c>
      <c r="K53" s="153">
        <f t="shared" si="14"/>
        <v>1763.6</v>
      </c>
      <c r="L53" s="153">
        <f t="shared" si="14"/>
        <v>0.67999999999999994</v>
      </c>
      <c r="M53" s="153">
        <f t="shared" si="14"/>
        <v>139.39999999999998</v>
      </c>
      <c r="N53" s="153">
        <f t="shared" si="14"/>
        <v>163.69999999999999</v>
      </c>
      <c r="O53" s="153">
        <f t="shared" si="14"/>
        <v>4.8499999999999996</v>
      </c>
      <c r="P53" s="153">
        <f t="shared" si="14"/>
        <v>830.75</v>
      </c>
      <c r="Q53" s="153">
        <f t="shared" si="14"/>
        <v>919.47</v>
      </c>
      <c r="R53" s="153">
        <f t="shared" si="14"/>
        <v>240.82</v>
      </c>
      <c r="S53" s="153">
        <f t="shared" si="14"/>
        <v>11.419999999999998</v>
      </c>
    </row>
    <row r="54" spans="1:19" ht="32.25" customHeight="1"/>
    <row r="55" spans="1:19">
      <c r="A55" s="2" t="s">
        <v>47</v>
      </c>
      <c r="E55" s="175">
        <v>156</v>
      </c>
      <c r="F55" s="2" t="s">
        <v>48</v>
      </c>
    </row>
    <row r="56" spans="1:19" ht="57" customHeight="1">
      <c r="A56" s="2" t="s">
        <v>49</v>
      </c>
      <c r="E56" s="174">
        <f>SUM(G9+G14+G16+G20+G26+G32+G44+G48+G50)</f>
        <v>95.537520000000001</v>
      </c>
      <c r="F56" s="2" t="s">
        <v>50</v>
      </c>
    </row>
    <row r="58" spans="1:19">
      <c r="A58" s="2" t="s">
        <v>262</v>
      </c>
      <c r="B58" s="3" t="s">
        <v>292</v>
      </c>
      <c r="E58" s="2" t="s">
        <v>51</v>
      </c>
      <c r="H58" s="3"/>
      <c r="I58" s="2" t="s">
        <v>52</v>
      </c>
    </row>
  </sheetData>
  <mergeCells count="7">
    <mergeCell ref="A1:B1"/>
    <mergeCell ref="A2:B2"/>
    <mergeCell ref="A3:B3"/>
    <mergeCell ref="H3:K3"/>
    <mergeCell ref="A4:B4"/>
    <mergeCell ref="C4:G5"/>
    <mergeCell ref="H5:K5"/>
  </mergeCells>
  <pageMargins left="0.78740157480314965" right="0.39370078740157483" top="0.39370078740157483" bottom="0.39370078740157483" header="0.31496062992125984" footer="0.31496062992125984"/>
  <pageSetup paperSize="9" scale="44" orientation="portrait" r:id="rId1"/>
</worksheet>
</file>

<file path=xl/worksheets/sheet4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42</vt:i4>
      </vt:variant>
      <vt:variant>
        <vt:lpstr>Именованные диапазоны</vt:lpstr>
      </vt:variant>
      <vt:variant>
        <vt:i4>80</vt:i4>
      </vt:variant>
    </vt:vector>
  </HeadingPairs>
  <TitlesOfParts>
    <vt:vector size="122" baseType="lpstr">
      <vt:lpstr>Тит.лист</vt:lpstr>
      <vt:lpstr>1</vt:lpstr>
      <vt:lpstr>1 (2)</vt:lpstr>
      <vt:lpstr>2</vt:lpstr>
      <vt:lpstr>2 (2)</vt:lpstr>
      <vt:lpstr>3</vt:lpstr>
      <vt:lpstr>3 (2)</vt:lpstr>
      <vt:lpstr>4</vt:lpstr>
      <vt:lpstr>4 (2)</vt:lpstr>
      <vt:lpstr>5</vt:lpstr>
      <vt:lpstr>5 (2)</vt:lpstr>
      <vt:lpstr>6</vt:lpstr>
      <vt:lpstr>6 (2)</vt:lpstr>
      <vt:lpstr>7</vt:lpstr>
      <vt:lpstr>7 (2)</vt:lpstr>
      <vt:lpstr>8</vt:lpstr>
      <vt:lpstr>8 (2)</vt:lpstr>
      <vt:lpstr>9</vt:lpstr>
      <vt:lpstr>9 (2)</vt:lpstr>
      <vt:lpstr>10</vt:lpstr>
      <vt:lpstr>10 (2)</vt:lpstr>
      <vt:lpstr>11</vt:lpstr>
      <vt:lpstr>11в</vt:lpstr>
      <vt:lpstr>12</vt:lpstr>
      <vt:lpstr>12 (в)</vt:lpstr>
      <vt:lpstr>13</vt:lpstr>
      <vt:lpstr>13 (в)</vt:lpstr>
      <vt:lpstr>14</vt:lpstr>
      <vt:lpstr>14 (в)</vt:lpstr>
      <vt:lpstr>15</vt:lpstr>
      <vt:lpstr>15 (в)</vt:lpstr>
      <vt:lpstr>16</vt:lpstr>
      <vt:lpstr>16 (в)</vt:lpstr>
      <vt:lpstr>17</vt:lpstr>
      <vt:lpstr>17 (в)</vt:lpstr>
      <vt:lpstr>18</vt:lpstr>
      <vt:lpstr>18 (в)</vt:lpstr>
      <vt:lpstr>19</vt:lpstr>
      <vt:lpstr>19 (в)</vt:lpstr>
      <vt:lpstr>20</vt:lpstr>
      <vt:lpstr>20 (в)</vt:lpstr>
      <vt:lpstr>Лист1</vt:lpstr>
      <vt:lpstr>'1'!Заголовки_для_печати</vt:lpstr>
      <vt:lpstr>'1 (2)'!Заголовки_для_печати</vt:lpstr>
      <vt:lpstr>'10'!Заголовки_для_печати</vt:lpstr>
      <vt:lpstr>'10 (2)'!Заголовки_для_печати</vt:lpstr>
      <vt:lpstr>'11'!Заголовки_для_печати</vt:lpstr>
      <vt:lpstr>'11в'!Заголовки_для_печати</vt:lpstr>
      <vt:lpstr>'12'!Заголовки_для_печати</vt:lpstr>
      <vt:lpstr>'12 (в)'!Заголовки_для_печати</vt:lpstr>
      <vt:lpstr>'13'!Заголовки_для_печати</vt:lpstr>
      <vt:lpstr>'13 (в)'!Заголовки_для_печати</vt:lpstr>
      <vt:lpstr>'14'!Заголовки_для_печати</vt:lpstr>
      <vt:lpstr>'14 (в)'!Заголовки_для_печати</vt:lpstr>
      <vt:lpstr>'15'!Заголовки_для_печати</vt:lpstr>
      <vt:lpstr>'15 (в)'!Заголовки_для_печати</vt:lpstr>
      <vt:lpstr>'16'!Заголовки_для_печати</vt:lpstr>
      <vt:lpstr>'16 (в)'!Заголовки_для_печати</vt:lpstr>
      <vt:lpstr>'17'!Заголовки_для_печати</vt:lpstr>
      <vt:lpstr>'17 (в)'!Заголовки_для_печати</vt:lpstr>
      <vt:lpstr>'18'!Заголовки_для_печати</vt:lpstr>
      <vt:lpstr>'18 (в)'!Заголовки_для_печати</vt:lpstr>
      <vt:lpstr>'19'!Заголовки_для_печати</vt:lpstr>
      <vt:lpstr>'19 (в)'!Заголовки_для_печати</vt:lpstr>
      <vt:lpstr>'2'!Заголовки_для_печати</vt:lpstr>
      <vt:lpstr>'2 (2)'!Заголовки_для_печати</vt:lpstr>
      <vt:lpstr>'20'!Заголовки_для_печати</vt:lpstr>
      <vt:lpstr>'20 (в)'!Заголовки_для_печати</vt:lpstr>
      <vt:lpstr>'3'!Заголовки_для_печати</vt:lpstr>
      <vt:lpstr>'3 (2)'!Заголовки_для_печати</vt:lpstr>
      <vt:lpstr>'4'!Заголовки_для_печати</vt:lpstr>
      <vt:lpstr>'4 (2)'!Заголовки_для_печати</vt:lpstr>
      <vt:lpstr>'5'!Заголовки_для_печати</vt:lpstr>
      <vt:lpstr>'5 (2)'!Заголовки_для_печати</vt:lpstr>
      <vt:lpstr>'6'!Заголовки_для_печати</vt:lpstr>
      <vt:lpstr>'6 (2)'!Заголовки_для_печати</vt:lpstr>
      <vt:lpstr>'7'!Заголовки_для_печати</vt:lpstr>
      <vt:lpstr>'7 (2)'!Заголовки_для_печати</vt:lpstr>
      <vt:lpstr>'8'!Заголовки_для_печати</vt:lpstr>
      <vt:lpstr>'8 (2)'!Заголовки_для_печати</vt:lpstr>
      <vt:lpstr>'9'!Заголовки_для_печати</vt:lpstr>
      <vt:lpstr>'9 (2)'!Заголовки_для_печати</vt:lpstr>
      <vt:lpstr>'1'!Область_печати</vt:lpstr>
      <vt:lpstr>'1 (2)'!Область_печати</vt:lpstr>
      <vt:lpstr>'10'!Область_печати</vt:lpstr>
      <vt:lpstr>'10 (2)'!Область_печати</vt:lpstr>
      <vt:lpstr>'11'!Область_печати</vt:lpstr>
      <vt:lpstr>'11в'!Область_печати</vt:lpstr>
      <vt:lpstr>'12'!Область_печати</vt:lpstr>
      <vt:lpstr>'12 (в)'!Область_печати</vt:lpstr>
      <vt:lpstr>'13'!Область_печати</vt:lpstr>
      <vt:lpstr>'13 (в)'!Область_печати</vt:lpstr>
      <vt:lpstr>'14'!Область_печати</vt:lpstr>
      <vt:lpstr>'14 (в)'!Область_печати</vt:lpstr>
      <vt:lpstr>'15'!Область_печати</vt:lpstr>
      <vt:lpstr>'15 (в)'!Область_печати</vt:lpstr>
      <vt:lpstr>'16'!Область_печати</vt:lpstr>
      <vt:lpstr>'16 (в)'!Область_печати</vt:lpstr>
      <vt:lpstr>'17'!Область_печати</vt:lpstr>
      <vt:lpstr>'17 (в)'!Область_печати</vt:lpstr>
      <vt:lpstr>'18'!Область_печати</vt:lpstr>
      <vt:lpstr>'18 (в)'!Область_печати</vt:lpstr>
      <vt:lpstr>'19'!Область_печати</vt:lpstr>
      <vt:lpstr>'19 (в)'!Область_печати</vt:lpstr>
      <vt:lpstr>'2'!Область_печати</vt:lpstr>
      <vt:lpstr>'2 (2)'!Область_печати</vt:lpstr>
      <vt:lpstr>'20'!Область_печати</vt:lpstr>
      <vt:lpstr>'20 (в)'!Область_печати</vt:lpstr>
      <vt:lpstr>'3'!Область_печати</vt:lpstr>
      <vt:lpstr>'3 (2)'!Область_печати</vt:lpstr>
      <vt:lpstr>'4'!Область_печати</vt:lpstr>
      <vt:lpstr>'4 (2)'!Область_печати</vt:lpstr>
      <vt:lpstr>'5'!Область_печати</vt:lpstr>
      <vt:lpstr>'5 (2)'!Область_печати</vt:lpstr>
      <vt:lpstr>'6'!Область_печати</vt:lpstr>
      <vt:lpstr>'6 (2)'!Область_печати</vt:lpstr>
      <vt:lpstr>'7'!Область_печати</vt:lpstr>
      <vt:lpstr>'7 (2)'!Область_печати</vt:lpstr>
      <vt:lpstr>'8'!Область_печати</vt:lpstr>
      <vt:lpstr>'8 (2)'!Область_печати</vt:lpstr>
      <vt:lpstr>'9'!Область_печати</vt:lpstr>
      <vt:lpstr>'9 (2)'!Область_печати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Главный бухгалтер</dc:creator>
  <cp:lastModifiedBy>Админ</cp:lastModifiedBy>
  <cp:lastPrinted>2023-09-08T06:24:17Z</cp:lastPrinted>
  <dcterms:created xsi:type="dcterms:W3CDTF">2015-09-15T08:42:15Z</dcterms:created>
  <dcterms:modified xsi:type="dcterms:W3CDTF">2023-09-08T07:20:14Z</dcterms:modified>
</cp:coreProperties>
</file>